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checkCompatibility="1"/>
  <bookViews>
    <workbookView xWindow="360" yWindow="120" windowWidth="11370" windowHeight="5970" tabRatio="873"/>
  </bookViews>
  <sheets>
    <sheet name="Contents" sheetId="20" r:id="rId1"/>
    <sheet name="Personal Information" sheetId="2" r:id="rId2"/>
    <sheet name="Balance Sheet" sheetId="3" r:id="rId3"/>
    <sheet name="Monthly Budget" sheetId="6" r:id="rId4"/>
    <sheet name="Income &amp; Expenses" sheetId="5" r:id="rId5"/>
    <sheet name="Timeline" sheetId="16" r:id="rId6"/>
    <sheet name="Government Benefits" sheetId="17" r:id="rId7"/>
    <sheet name="Pensions" sheetId="38" r:id="rId8"/>
    <sheet name="Pension Benefits" sheetId="7" r:id="rId9"/>
    <sheet name="Survivor Needs" sheetId="4" r:id="rId10"/>
    <sheet name="Retirement Planning" sheetId="12" r:id="rId11"/>
    <sheet name="Disability Needs" sheetId="13" r:id="rId12"/>
    <sheet name="Estate Planning" sheetId="11" r:id="rId13"/>
    <sheet name="Mortgage" sheetId="21" r:id="rId14"/>
    <sheet name="Open Accounts" sheetId="22" r:id="rId15"/>
    <sheet name="Inflation" sheetId="24" r:id="rId16"/>
    <sheet name="Investment Planning" sheetId="15" r:id="rId17"/>
    <sheet name="Projected Savings" sheetId="31" r:id="rId18"/>
    <sheet name="Savings Enhanced" sheetId="37" r:id="rId19"/>
    <sheet name="Asset Allocation - Jane" sheetId="28" r:id="rId20"/>
    <sheet name="Jane - Retirement Income" sheetId="34" r:id="rId21"/>
    <sheet name="Back Cover" sheetId="19" r:id="rId22"/>
  </sheets>
  <calcPr calcId="145621"/>
</workbook>
</file>

<file path=xl/calcChain.xml><?xml version="1.0" encoding="utf-8"?>
<calcChain xmlns="http://schemas.openxmlformats.org/spreadsheetml/2006/main">
  <c r="J5" i="24" l="1"/>
  <c r="J6" i="24" s="1"/>
  <c r="J7" i="24" s="1"/>
  <c r="J8" i="24" s="1"/>
  <c r="J9" i="24" s="1"/>
  <c r="J10" i="24" s="1"/>
  <c r="J11" i="24" s="1"/>
  <c r="J12" i="24" s="1"/>
  <c r="J13" i="24" s="1"/>
  <c r="J14" i="24" s="1"/>
  <c r="J15" i="24" s="1"/>
  <c r="J16" i="24" s="1"/>
  <c r="J17" i="24" s="1"/>
  <c r="J18" i="24" s="1"/>
  <c r="J19" i="24" s="1"/>
  <c r="E7" i="24"/>
  <c r="E8" i="24" s="1"/>
  <c r="E9" i="24" s="1"/>
  <c r="E10" i="24" s="1"/>
  <c r="E11" i="24" s="1"/>
  <c r="E12" i="24" s="1"/>
  <c r="E13" i="24" s="1"/>
  <c r="E14" i="24" s="1"/>
  <c r="E15" i="24" s="1"/>
  <c r="E16" i="24" s="1"/>
  <c r="E17" i="24" s="1"/>
  <c r="E18" i="24" s="1"/>
  <c r="E19" i="24" s="1"/>
  <c r="E6" i="24"/>
  <c r="E5" i="24"/>
  <c r="E9" i="17" l="1"/>
  <c r="E10" i="17"/>
  <c r="D2" i="5"/>
  <c r="B2" i="5"/>
  <c r="E17" i="3"/>
  <c r="D17" i="3"/>
  <c r="G17" i="2"/>
  <c r="C17" i="2"/>
  <c r="M1" i="2"/>
  <c r="G15" i="2" s="1"/>
  <c r="C15" i="2" l="1"/>
  <c r="D18" i="5" l="1"/>
  <c r="D7" i="5"/>
  <c r="D8" i="5" s="1"/>
  <c r="E31" i="3"/>
  <c r="E23" i="3"/>
  <c r="E15" i="3"/>
  <c r="E8" i="3"/>
  <c r="D20" i="5" l="1"/>
  <c r="E24" i="3"/>
  <c r="E33" i="3" s="1"/>
  <c r="J9" i="38"/>
  <c r="J8" i="38"/>
  <c r="J7" i="38"/>
  <c r="I5" i="38"/>
  <c r="I10" i="38" s="1"/>
  <c r="J4" i="38"/>
  <c r="J3" i="38"/>
  <c r="J5" i="38" l="1"/>
  <c r="J10" i="38" s="1"/>
  <c r="C10" i="37" l="1"/>
  <c r="C11" i="37" s="1"/>
  <c r="C12" i="37" s="1"/>
  <c r="C13" i="37" s="1"/>
  <c r="C14" i="37" s="1"/>
  <c r="C15" i="37" s="1"/>
  <c r="E6" i="37"/>
  <c r="C18" i="37"/>
  <c r="C19" i="37" s="1"/>
  <c r="C20" i="37" s="1"/>
  <c r="A10" i="37"/>
  <c r="E9" i="37"/>
  <c r="F9" i="37" s="1"/>
  <c r="C16" i="31"/>
  <c r="C18" i="31"/>
  <c r="C21" i="37" l="1"/>
  <c r="G9" i="37"/>
  <c r="B18" i="5" l="1"/>
  <c r="B7" i="5"/>
  <c r="B8" i="5" s="1"/>
  <c r="D15" i="3"/>
  <c r="H7" i="34"/>
  <c r="I7" i="34"/>
  <c r="J7" i="34"/>
  <c r="C9" i="34"/>
  <c r="C10" i="34"/>
  <c r="C11" i="34"/>
  <c r="C12" i="34"/>
  <c r="C13" i="34"/>
  <c r="C14" i="34"/>
  <c r="C15" i="34"/>
  <c r="C16" i="34"/>
  <c r="C17" i="34"/>
  <c r="C18" i="34"/>
  <c r="C19" i="34"/>
  <c r="C20" i="34"/>
  <c r="C21" i="34"/>
  <c r="C22" i="34"/>
  <c r="C23" i="34"/>
  <c r="C24" i="34"/>
  <c r="C25" i="34"/>
  <c r="C26" i="34"/>
  <c r="C27" i="34"/>
  <c r="C28" i="34"/>
  <c r="C29" i="34"/>
  <c r="C30" i="34"/>
  <c r="C31" i="34"/>
  <c r="C32" i="34"/>
  <c r="C33" i="34"/>
  <c r="A8" i="34"/>
  <c r="E8" i="34"/>
  <c r="F8" i="34"/>
  <c r="E9" i="34"/>
  <c r="E10" i="34"/>
  <c r="E11" i="34"/>
  <c r="E12" i="34"/>
  <c r="E13" i="34"/>
  <c r="E14" i="34"/>
  <c r="E15" i="34"/>
  <c r="E16" i="34"/>
  <c r="E17" i="34"/>
  <c r="E18" i="34"/>
  <c r="E19" i="34"/>
  <c r="E20" i="34"/>
  <c r="E21" i="34"/>
  <c r="E22" i="34"/>
  <c r="E23" i="34"/>
  <c r="E24" i="34"/>
  <c r="E25" i="34"/>
  <c r="E26" i="34"/>
  <c r="E27" i="34"/>
  <c r="E28" i="34"/>
  <c r="E29" i="34"/>
  <c r="E30" i="34"/>
  <c r="E31" i="34"/>
  <c r="E32" i="34"/>
  <c r="E33" i="34"/>
  <c r="D9" i="34"/>
  <c r="D10" i="34"/>
  <c r="D11" i="34"/>
  <c r="D12" i="34"/>
  <c r="D13" i="34"/>
  <c r="D14" i="34"/>
  <c r="D15" i="34"/>
  <c r="D16" i="34"/>
  <c r="D17" i="34"/>
  <c r="D18" i="34"/>
  <c r="D19" i="34"/>
  <c r="D20" i="34"/>
  <c r="D21" i="34"/>
  <c r="D22" i="34"/>
  <c r="D23" i="34"/>
  <c r="D24" i="34"/>
  <c r="D25" i="34"/>
  <c r="D26" i="34"/>
  <c r="D27" i="34"/>
  <c r="D28" i="34"/>
  <c r="D29" i="34"/>
  <c r="D30" i="34"/>
  <c r="D31" i="34"/>
  <c r="D32" i="34"/>
  <c r="D33" i="34"/>
  <c r="C11" i="31"/>
  <c r="C12" i="31" s="1"/>
  <c r="C13" i="31" s="1"/>
  <c r="C14" i="31" s="1"/>
  <c r="C15" i="31" s="1"/>
  <c r="A10" i="31"/>
  <c r="E9" i="31"/>
  <c r="F9" i="31"/>
  <c r="G9" i="31"/>
  <c r="C33" i="28"/>
  <c r="B33" i="28"/>
  <c r="B9" i="28"/>
  <c r="D31" i="3"/>
  <c r="B33" i="3"/>
  <c r="E7" i="4"/>
  <c r="C7" i="4"/>
  <c r="E3" i="12"/>
  <c r="D3" i="12"/>
  <c r="E17" i="12"/>
  <c r="D17" i="12"/>
  <c r="E9" i="12"/>
  <c r="E14" i="12"/>
  <c r="F14" i="12"/>
  <c r="D9" i="12"/>
  <c r="E12" i="12"/>
  <c r="D12" i="12"/>
  <c r="D20" i="12"/>
  <c r="D22" i="12"/>
  <c r="F22" i="12"/>
  <c r="C1" i="7"/>
  <c r="E8" i="12" s="1"/>
  <c r="B1" i="7"/>
  <c r="D8" i="12" s="1"/>
  <c r="D14" i="12"/>
  <c r="F13" i="12"/>
  <c r="F12" i="12"/>
  <c r="F11" i="12"/>
  <c r="F10" i="12"/>
  <c r="F9" i="12"/>
  <c r="E20" i="12"/>
  <c r="D11" i="6"/>
  <c r="D5" i="6"/>
  <c r="H20" i="15"/>
  <c r="E22" i="12"/>
  <c r="E8" i="4"/>
  <c r="E13" i="4"/>
  <c r="C8" i="4"/>
  <c r="C13" i="4"/>
  <c r="B6" i="16"/>
  <c r="D9" i="6"/>
  <c r="D26" i="12"/>
  <c r="D27" i="12"/>
  <c r="D29" i="12"/>
  <c r="D30" i="12"/>
  <c r="F30" i="12"/>
  <c r="E26" i="12"/>
  <c r="E27" i="12"/>
  <c r="E29" i="12"/>
  <c r="E30" i="12"/>
  <c r="F33" i="12"/>
  <c r="D19" i="22"/>
  <c r="D10" i="22"/>
  <c r="D12" i="21"/>
  <c r="D2" i="6"/>
  <c r="D3" i="6"/>
  <c r="D4" i="6"/>
  <c r="D6" i="6"/>
  <c r="D7" i="6"/>
  <c r="D8" i="6"/>
  <c r="D10" i="6"/>
  <c r="D13" i="6"/>
  <c r="D14" i="6"/>
  <c r="D15" i="6"/>
  <c r="D16" i="6"/>
  <c r="D17" i="6"/>
  <c r="D20" i="6"/>
  <c r="D21" i="6"/>
  <c r="D22" i="6"/>
  <c r="D23" i="6"/>
  <c r="D25" i="6"/>
  <c r="D26" i="6"/>
  <c r="D27" i="6"/>
  <c r="D29" i="6"/>
  <c r="D32" i="6"/>
  <c r="D34" i="6"/>
  <c r="D35" i="6"/>
  <c r="B1" i="11"/>
  <c r="D1" i="11"/>
  <c r="B2" i="11"/>
  <c r="D2" i="11"/>
  <c r="B1" i="13"/>
  <c r="D1" i="13"/>
  <c r="B2" i="13"/>
  <c r="D2" i="13"/>
  <c r="B4" i="13"/>
  <c r="D4" i="13"/>
  <c r="C1" i="4"/>
  <c r="E1" i="4"/>
  <c r="C2" i="4"/>
  <c r="E2" i="4"/>
  <c r="C4" i="4"/>
  <c r="E4" i="4"/>
  <c r="C18" i="4"/>
  <c r="C19" i="4" s="1"/>
  <c r="C21" i="4" s="1"/>
  <c r="E18" i="4"/>
  <c r="E19" i="4" s="1"/>
  <c r="E21" i="4" s="1"/>
  <c r="E24" i="4"/>
  <c r="E27" i="4" s="1"/>
  <c r="F3" i="12"/>
  <c r="F17" i="12"/>
  <c r="F18" i="12"/>
  <c r="F19" i="12"/>
  <c r="F20" i="12"/>
  <c r="F21" i="12"/>
  <c r="F26" i="12"/>
  <c r="F29" i="12"/>
  <c r="B4" i="7"/>
  <c r="C4" i="7"/>
  <c r="B12" i="7"/>
  <c r="B14" i="7"/>
  <c r="C12" i="7"/>
  <c r="C14" i="7"/>
  <c r="B36" i="6"/>
  <c r="D23" i="3"/>
  <c r="E32" i="12"/>
  <c r="E34" i="12"/>
  <c r="D32" i="12"/>
  <c r="F27" i="12"/>
  <c r="F32" i="12"/>
  <c r="F34" i="12"/>
  <c r="D34" i="12"/>
  <c r="J2" i="34"/>
  <c r="C3" i="7"/>
  <c r="E2" i="12" l="1"/>
  <c r="E16" i="12" s="1"/>
  <c r="C9" i="7"/>
  <c r="D36" i="6"/>
  <c r="G5" i="31"/>
  <c r="D10" i="31" s="1"/>
  <c r="D11" i="31" s="1"/>
  <c r="D12" i="31" s="1"/>
  <c r="D13" i="31" s="1"/>
  <c r="D14" i="31" s="1"/>
  <c r="D15" i="31" s="1"/>
  <c r="D16" i="31" s="1"/>
  <c r="D17" i="31" s="1"/>
  <c r="D18" i="31" s="1"/>
  <c r="D19" i="31" s="1"/>
  <c r="D20" i="31" s="1"/>
  <c r="G5" i="37"/>
  <c r="B3" i="13"/>
  <c r="D2" i="12"/>
  <c r="D16" i="12" s="1"/>
  <c r="C19" i="31"/>
  <c r="C20" i="31" s="1"/>
  <c r="C21" i="31"/>
  <c r="B3" i="7"/>
  <c r="B20" i="5"/>
  <c r="E29" i="4"/>
  <c r="D8" i="3"/>
  <c r="D24" i="3" s="1"/>
  <c r="D33" i="3" s="1"/>
  <c r="C24" i="4"/>
  <c r="C27" i="4" s="1"/>
  <c r="C29" i="4" s="1"/>
  <c r="B9" i="7"/>
  <c r="B23" i="5" l="1"/>
  <c r="B26" i="5" s="1"/>
  <c r="B28" i="5" s="1"/>
  <c r="D23" i="5"/>
  <c r="D26" i="5" s="1"/>
  <c r="D28" i="5" s="1"/>
  <c r="G10" i="31"/>
  <c r="G11" i="31" s="1"/>
  <c r="G12" i="31" s="1"/>
  <c r="G13" i="31" s="1"/>
  <c r="G14" i="31" s="1"/>
  <c r="G15" i="31" s="1"/>
  <c r="G16" i="31" s="1"/>
  <c r="G17" i="31" s="1"/>
  <c r="F10" i="31"/>
  <c r="F11" i="31" s="1"/>
  <c r="F12" i="31" s="1"/>
  <c r="F13" i="31" s="1"/>
  <c r="F14" i="31" s="1"/>
  <c r="F15" i="31" s="1"/>
  <c r="F16" i="31" s="1"/>
  <c r="F17" i="31" s="1"/>
  <c r="F18" i="31" s="1"/>
  <c r="F19" i="31" s="1"/>
  <c r="F20" i="31" s="1"/>
  <c r="F21" i="31" s="1"/>
  <c r="D10" i="37"/>
  <c r="D11" i="37" s="1"/>
  <c r="D12" i="37" s="1"/>
  <c r="D13" i="37" s="1"/>
  <c r="D14" i="37" s="1"/>
  <c r="D15" i="37" s="1"/>
  <c r="D16" i="37" s="1"/>
  <c r="D17" i="37" s="1"/>
  <c r="D18" i="37" s="1"/>
  <c r="D19" i="37" s="1"/>
  <c r="D20" i="37" s="1"/>
  <c r="D21" i="37" s="1"/>
  <c r="G10" i="37"/>
  <c r="G11" i="37" s="1"/>
  <c r="G12" i="37" s="1"/>
  <c r="G13" i="37" s="1"/>
  <c r="G14" i="37" s="1"/>
  <c r="G15" i="37" s="1"/>
  <c r="G16" i="37" s="1"/>
  <c r="G17" i="37" s="1"/>
  <c r="G18" i="37" s="1"/>
  <c r="G19" i="37" s="1"/>
  <c r="G20" i="37" s="1"/>
  <c r="G21" i="37" s="1"/>
  <c r="F10" i="37"/>
  <c r="F11" i="37" s="1"/>
  <c r="F12" i="37" s="1"/>
  <c r="F13" i="37" s="1"/>
  <c r="F14" i="37" s="1"/>
  <c r="F15" i="37" s="1"/>
  <c r="F16" i="37" s="1"/>
  <c r="F17" i="37" s="1"/>
  <c r="F18" i="37" s="1"/>
  <c r="F19" i="37" s="1"/>
  <c r="F20" i="37" s="1"/>
  <c r="F21" i="37" s="1"/>
  <c r="E10" i="37"/>
  <c r="E11" i="37" s="1"/>
  <c r="E12" i="37" s="1"/>
  <c r="E13" i="37" s="1"/>
  <c r="E14" i="37" s="1"/>
  <c r="E15" i="37" s="1"/>
  <c r="E16" i="37" s="1"/>
  <c r="E17" i="37" s="1"/>
  <c r="E18" i="37" s="1"/>
  <c r="E19" i="37" s="1"/>
  <c r="E20" i="37" s="1"/>
  <c r="E21" i="37" s="1"/>
  <c r="E10" i="31"/>
  <c r="E11" i="31" s="1"/>
  <c r="E12" i="31" s="1"/>
  <c r="E13" i="31" s="1"/>
  <c r="E14" i="31" s="1"/>
  <c r="E15" i="31" s="1"/>
  <c r="E16" i="31" s="1"/>
  <c r="E17" i="31" s="1"/>
  <c r="E18" i="31" s="1"/>
  <c r="E19" i="31" s="1"/>
  <c r="E20" i="31" s="1"/>
  <c r="E21" i="31" s="1"/>
  <c r="C3" i="4"/>
  <c r="D21" i="31"/>
  <c r="G18" i="31"/>
  <c r="G19" i="31" s="1"/>
  <c r="G20" i="31" s="1"/>
  <c r="G21" i="31" s="1"/>
  <c r="D3" i="13"/>
  <c r="E3" i="4"/>
  <c r="D30" i="5" l="1"/>
  <c r="F25" i="34"/>
  <c r="F29" i="34"/>
  <c r="F16" i="34"/>
  <c r="F15" i="34"/>
  <c r="F17" i="34"/>
  <c r="F32" i="34"/>
  <c r="H33" i="34"/>
  <c r="F21" i="34"/>
  <c r="F19" i="34"/>
  <c r="F11" i="34"/>
  <c r="F23" i="34"/>
  <c r="F9" i="34"/>
  <c r="F18" i="34"/>
  <c r="F30" i="34"/>
  <c r="F24" i="34"/>
  <c r="F10" i="34"/>
  <c r="F26" i="34"/>
  <c r="F14" i="34"/>
  <c r="F12" i="34"/>
  <c r="F31" i="34"/>
  <c r="F13" i="34"/>
  <c r="F22" i="34"/>
  <c r="I28" i="34"/>
  <c r="I29" i="34"/>
  <c r="I30" i="34"/>
  <c r="I31" i="34"/>
  <c r="I32" i="34"/>
  <c r="I33" i="34"/>
  <c r="J33" i="34"/>
  <c r="J29" i="34"/>
  <c r="J30" i="34"/>
  <c r="J31" i="34"/>
  <c r="J32" i="34"/>
  <c r="F33" i="34"/>
  <c r="F27" i="34"/>
  <c r="F20" i="34"/>
  <c r="J28" i="34"/>
  <c r="J8" i="34"/>
  <c r="J9" i="34"/>
  <c r="J10" i="34"/>
  <c r="J11" i="34"/>
  <c r="J12" i="34"/>
  <c r="J13" i="34"/>
  <c r="J14" i="34"/>
  <c r="J15" i="34"/>
  <c r="J16" i="34"/>
  <c r="J17" i="34"/>
  <c r="J18" i="34"/>
  <c r="J19" i="34"/>
  <c r="J20" i="34"/>
  <c r="J21" i="34"/>
  <c r="J22" i="34"/>
  <c r="J23" i="34"/>
  <c r="J24" i="34"/>
  <c r="J25" i="34"/>
  <c r="J26" i="34"/>
  <c r="J27" i="34"/>
  <c r="F28" i="34"/>
  <c r="G30" i="34"/>
  <c r="G31" i="34"/>
  <c r="G32" i="34"/>
  <c r="G33" i="34"/>
  <c r="H24" i="34"/>
  <c r="H25" i="34"/>
  <c r="H26" i="34"/>
  <c r="H27" i="34"/>
  <c r="H28" i="34"/>
  <c r="H29" i="34"/>
  <c r="H30" i="34"/>
  <c r="H31" i="34"/>
  <c r="H32" i="34"/>
  <c r="I23" i="34"/>
  <c r="I24" i="34"/>
  <c r="I25" i="34"/>
  <c r="I26" i="34"/>
  <c r="I27" i="34"/>
  <c r="G20" i="34"/>
  <c r="G21" i="34"/>
  <c r="G22" i="34"/>
  <c r="G23" i="34"/>
  <c r="G24" i="34"/>
  <c r="G25" i="34"/>
  <c r="G26" i="34"/>
  <c r="G27" i="34"/>
  <c r="G28" i="34"/>
  <c r="G29" i="34"/>
  <c r="H16" i="34"/>
  <c r="H17" i="34"/>
  <c r="H18" i="34"/>
  <c r="H19" i="34"/>
  <c r="H20" i="34"/>
  <c r="H21" i="34"/>
  <c r="H22" i="34"/>
  <c r="H23" i="34"/>
  <c r="I8" i="34"/>
  <c r="I9" i="34"/>
  <c r="I10" i="34"/>
  <c r="I11" i="34"/>
  <c r="I12" i="34"/>
  <c r="I13" i="34"/>
  <c r="I14" i="34"/>
  <c r="I15" i="34"/>
  <c r="I16" i="34"/>
  <c r="I17" i="34"/>
  <c r="I18" i="34"/>
  <c r="I19" i="34"/>
  <c r="I20" i="34"/>
  <c r="I21" i="34"/>
  <c r="I22" i="34"/>
  <c r="G8" i="34"/>
  <c r="G9" i="34"/>
  <c r="G10" i="34"/>
  <c r="G11" i="34"/>
  <c r="G12" i="34"/>
  <c r="G13" i="34"/>
  <c r="G14" i="34"/>
  <c r="G15" i="34"/>
  <c r="G16" i="34"/>
  <c r="G17" i="34"/>
  <c r="G18" i="34"/>
  <c r="G19" i="34"/>
  <c r="H8" i="34"/>
  <c r="H9" i="34"/>
  <c r="H10" i="34"/>
  <c r="H11" i="34"/>
  <c r="H12" i="34"/>
  <c r="H13" i="34"/>
  <c r="H14" i="34"/>
  <c r="H15" i="34"/>
</calcChain>
</file>

<file path=xl/sharedStrings.xml><?xml version="1.0" encoding="utf-8"?>
<sst xmlns="http://schemas.openxmlformats.org/spreadsheetml/2006/main" count="527" uniqueCount="397">
  <si>
    <t>First</t>
  </si>
  <si>
    <t>Initial</t>
  </si>
  <si>
    <t>Last</t>
  </si>
  <si>
    <t>Smoker</t>
  </si>
  <si>
    <t>Client</t>
  </si>
  <si>
    <t>Contacts</t>
  </si>
  <si>
    <t>Title</t>
  </si>
  <si>
    <t>DOB</t>
  </si>
  <si>
    <t>SIN</t>
  </si>
  <si>
    <t>Age</t>
  </si>
  <si>
    <t>Age Change</t>
  </si>
  <si>
    <t>Occupation</t>
  </si>
  <si>
    <t>Status</t>
  </si>
  <si>
    <t>Home #</t>
  </si>
  <si>
    <t>Work #</t>
  </si>
  <si>
    <t>Sp_Work #</t>
  </si>
  <si>
    <t>Fax #</t>
  </si>
  <si>
    <t>Mobile #</t>
  </si>
  <si>
    <t>Email #2</t>
  </si>
  <si>
    <t>Address</t>
  </si>
  <si>
    <t>City/Town</t>
  </si>
  <si>
    <t>Province</t>
  </si>
  <si>
    <t>Postal Code</t>
  </si>
  <si>
    <t>Country</t>
  </si>
  <si>
    <t>Child 1</t>
  </si>
  <si>
    <t>Child 2</t>
  </si>
  <si>
    <t>Child 3</t>
  </si>
  <si>
    <t>Child 4</t>
  </si>
  <si>
    <t>Name</t>
  </si>
  <si>
    <t>Single/Married</t>
  </si>
  <si>
    <t>No</t>
  </si>
  <si>
    <t>BC</t>
  </si>
  <si>
    <t>Canada</t>
  </si>
  <si>
    <t>Assets:</t>
  </si>
  <si>
    <t>Non-Registered Funds</t>
  </si>
  <si>
    <t>Registered Funds</t>
  </si>
  <si>
    <t>Total Assets:</t>
  </si>
  <si>
    <t xml:space="preserve">   Personal Residence</t>
  </si>
  <si>
    <t>Joint</t>
  </si>
  <si>
    <t>Liabilities:</t>
  </si>
  <si>
    <t xml:space="preserve">   Department Store Credit Cards</t>
  </si>
  <si>
    <t>Total Liabilities</t>
  </si>
  <si>
    <t>NET WORTH</t>
  </si>
  <si>
    <t>Monthly</t>
  </si>
  <si>
    <t>Annual</t>
  </si>
  <si>
    <t>Mortgage/Rental Payments</t>
  </si>
  <si>
    <t>Property Taxes, Sewer &amp; Water</t>
  </si>
  <si>
    <t>Food</t>
  </si>
  <si>
    <t>Clothing</t>
  </si>
  <si>
    <t>Automobile Fuel</t>
  </si>
  <si>
    <t>Automobile Repairs &amp; Maintenance</t>
  </si>
  <si>
    <t>Gifts - Birthday, etc.</t>
  </si>
  <si>
    <t>Gifts - Christmas</t>
  </si>
  <si>
    <t>Charitable Donations</t>
  </si>
  <si>
    <t>Vacation, Travel Expenses</t>
  </si>
  <si>
    <t>TOTAL EXPENSES PAID</t>
  </si>
  <si>
    <t>Income</t>
  </si>
  <si>
    <t>Total</t>
  </si>
  <si>
    <t>Deductions</t>
  </si>
  <si>
    <t xml:space="preserve">   Canada Pension Plan</t>
  </si>
  <si>
    <t xml:space="preserve">   Employment Insurance</t>
  </si>
  <si>
    <t xml:space="preserve">   Pension Plan Contributions</t>
  </si>
  <si>
    <t xml:space="preserve">   Union/Professional Dues</t>
  </si>
  <si>
    <t>Total Deductions</t>
  </si>
  <si>
    <t>INCOME AFTER DEDUCTIONS</t>
  </si>
  <si>
    <t>Expenses</t>
  </si>
  <si>
    <t xml:space="preserve">   Living Expenses (See Budget)</t>
  </si>
  <si>
    <t xml:space="preserve">   Bank Loan Payments</t>
  </si>
  <si>
    <t>Total Expenses</t>
  </si>
  <si>
    <t>INCOME SURPLUS (DEFICIT)</t>
  </si>
  <si>
    <t>Date of Birth</t>
  </si>
  <si>
    <t>Current Age</t>
  </si>
  <si>
    <t>Income Needs</t>
  </si>
  <si>
    <t xml:space="preserve">   Amount to Continue After Death</t>
  </si>
  <si>
    <t xml:space="preserve">   For How Long Is This Income to Continue</t>
  </si>
  <si>
    <t xml:space="preserve">   Is this Income to be Indexed to the CPI</t>
  </si>
  <si>
    <t xml:space="preserve">   Anticipated Rate of Inflation</t>
  </si>
  <si>
    <t>Final Expenses</t>
  </si>
  <si>
    <t xml:space="preserve">   Funeral Costs</t>
  </si>
  <si>
    <t>Total Final Expenses</t>
  </si>
  <si>
    <t>Yes</t>
  </si>
  <si>
    <t>Automobile Insurance</t>
  </si>
  <si>
    <t xml:space="preserve">   Estimated Return</t>
  </si>
  <si>
    <t>Current Gross Annual Income</t>
  </si>
  <si>
    <t>Anticipated Rate of Inflation</t>
  </si>
  <si>
    <t>Estimated Rate of Return on Savings</t>
  </si>
  <si>
    <t>Place of Birth (Country)</t>
  </si>
  <si>
    <t>If "Yes", Name of Country</t>
  </si>
  <si>
    <t>Marriage:</t>
  </si>
  <si>
    <t xml:space="preserve">   Date of Marriage</t>
  </si>
  <si>
    <t xml:space="preserve">   Place of Marriage</t>
  </si>
  <si>
    <t xml:space="preserve">   Do you have a prenuptial agreement?</t>
  </si>
  <si>
    <t xml:space="preserve">   Any children from a previous relationship?</t>
  </si>
  <si>
    <t>Wills:</t>
  </si>
  <si>
    <t xml:space="preserve">   Do you have a will? (Y/N)</t>
  </si>
  <si>
    <t xml:space="preserve">   Date of your will?</t>
  </si>
  <si>
    <t xml:space="preserve">   What are the names of you executors/executrix?</t>
  </si>
  <si>
    <t>Do you have any residences outside B.C.? (Y/N)</t>
  </si>
  <si>
    <t>Do you have any residences outside Canada? (Y/N)</t>
  </si>
  <si>
    <t>BRITISH COLUMBIA</t>
  </si>
  <si>
    <t>Intestacy:</t>
  </si>
  <si>
    <t xml:space="preserve">   subject to distributions as follows:</t>
  </si>
  <si>
    <t xml:space="preserve">          Spouse and one child</t>
  </si>
  <si>
    <t xml:space="preserve">          Spouse and two or more children</t>
  </si>
  <si>
    <t>Wills Variation Act:</t>
  </si>
  <si>
    <t xml:space="preserve">   Vehicles</t>
  </si>
  <si>
    <t>Total Income Needs - Present Value</t>
  </si>
  <si>
    <t>Workers Compensation Board, (WCB)</t>
  </si>
  <si>
    <t>Canada Pension Plan, (CPP)</t>
  </si>
  <si>
    <t>Present Coverage:</t>
  </si>
  <si>
    <t>Employer Group Benefits</t>
  </si>
  <si>
    <t>Association Group Plan</t>
  </si>
  <si>
    <t>Individual Plans</t>
  </si>
  <si>
    <t>Coverage Required</t>
  </si>
  <si>
    <t>Retirement Plans</t>
  </si>
  <si>
    <t>Fully Retire at Age</t>
  </si>
  <si>
    <t>Life Expectancy at Retirement - Age</t>
  </si>
  <si>
    <t>Old Age Security at Age 65</t>
  </si>
  <si>
    <t>Monthly Income Needed at Retirement</t>
  </si>
  <si>
    <t>Total OAS &amp; CPP Benefits</t>
  </si>
  <si>
    <t>Risk &amp; Investments:</t>
  </si>
  <si>
    <t>Balanced Funds</t>
  </si>
  <si>
    <t>International Balanced</t>
  </si>
  <si>
    <t>International Bond</t>
  </si>
  <si>
    <t>Canadian Equity - Large Cap.</t>
  </si>
  <si>
    <t>Canadian Equity - Small to Mid Cap.</t>
  </si>
  <si>
    <t>Foreign Equity - Global Large Cap.</t>
  </si>
  <si>
    <t xml:space="preserve">Foreign Equity - European </t>
  </si>
  <si>
    <t>Foreign Equity - USA &amp; North American</t>
  </si>
  <si>
    <t>Emerging Markets - Latin America</t>
  </si>
  <si>
    <t>Asian &amp; Far East Equity</t>
  </si>
  <si>
    <t>Labour Sponsored Funds</t>
  </si>
  <si>
    <t>Specialty Funds</t>
  </si>
  <si>
    <t>Long Term Bonds, Mortgage Backed Securities</t>
  </si>
  <si>
    <t>Risk</t>
  </si>
  <si>
    <t>Deferred Annuities, CSBs, etc.</t>
  </si>
  <si>
    <t>Term Deposits, GICs, T-Bills, Short Term Bonds</t>
  </si>
  <si>
    <t>Horizon</t>
  </si>
  <si>
    <t>1 - 5</t>
  </si>
  <si>
    <t>5 - 10</t>
  </si>
  <si>
    <t>7 - 10</t>
  </si>
  <si>
    <t>8 - 12</t>
  </si>
  <si>
    <t>10 - 15</t>
  </si>
  <si>
    <r>
      <t>Horizon</t>
    </r>
    <r>
      <rPr>
        <sz val="10"/>
        <rFont val="Arial"/>
        <family val="2"/>
      </rPr>
      <t>: Investment Horizon in Years</t>
    </r>
  </si>
  <si>
    <t>9 - 15</t>
  </si>
  <si>
    <t>4 - 10</t>
  </si>
  <si>
    <t>6 - 10</t>
  </si>
  <si>
    <t>Home Insurance</t>
  </si>
  <si>
    <t>Retirement Period</t>
  </si>
  <si>
    <t>Cost</t>
  </si>
  <si>
    <t>Canada Savings Bonds</t>
  </si>
  <si>
    <t>.</t>
  </si>
  <si>
    <t>Mortgage Insurance</t>
  </si>
  <si>
    <t>Home Maintenance</t>
  </si>
  <si>
    <t>Personal Care</t>
  </si>
  <si>
    <t>Entertainment / Dining Out</t>
  </si>
  <si>
    <t>Recreation/ Hobbies</t>
  </si>
  <si>
    <t>Employer Pension Plan</t>
  </si>
  <si>
    <t>Total Pension Income</t>
  </si>
  <si>
    <t>Pension Benefits</t>
  </si>
  <si>
    <t>Retirement Benefit</t>
  </si>
  <si>
    <t>Death Benefit</t>
  </si>
  <si>
    <t>Years Until Retirement</t>
  </si>
  <si>
    <t>Years Until Age 65</t>
  </si>
  <si>
    <t>Savings Needs:</t>
  </si>
  <si>
    <t>Income at Age 65:</t>
  </si>
  <si>
    <t>Additional Capital Needed at Age 65</t>
  </si>
  <si>
    <t>Additional Capital Needed at Age 60</t>
  </si>
  <si>
    <t>Group Insurance</t>
  </si>
  <si>
    <t>Additional Coverage Needed</t>
  </si>
  <si>
    <t>In-force Plans</t>
  </si>
  <si>
    <t>None</t>
  </si>
  <si>
    <t>Plan</t>
  </si>
  <si>
    <r>
      <t>Plan:</t>
    </r>
    <r>
      <rPr>
        <sz val="10"/>
        <rFont val="Arial"/>
        <family val="2"/>
      </rPr>
      <t xml:space="preserve"> Recommended Asset Allocation over the next five years</t>
    </r>
  </si>
  <si>
    <t>CPP retirement pension may begin at age 60.</t>
  </si>
  <si>
    <t>Income Needed at Age 65</t>
  </si>
  <si>
    <t>Employer Pension Income</t>
  </si>
  <si>
    <t>Income from RRSP/RRIF/Annuity</t>
  </si>
  <si>
    <t>Less: Old Age Security (OAS)</t>
  </si>
  <si>
    <t>Less Current Monthly Contributions</t>
  </si>
  <si>
    <t>Group RRSP</t>
  </si>
  <si>
    <t xml:space="preserve">   Income Taxes</t>
  </si>
  <si>
    <t>Current Resources &amp; Insurance Coverage:</t>
  </si>
  <si>
    <t>Sub-total</t>
  </si>
  <si>
    <t>RRSP Accounts &amp; Open Accounts</t>
  </si>
  <si>
    <t>TOTAL CURRENT RESOURCES</t>
  </si>
  <si>
    <t>CPP Survivor benefits have been ignored for this illustration.</t>
  </si>
  <si>
    <t>SURVIVOR NEEDS</t>
  </si>
  <si>
    <t xml:space="preserve">   Debts - Mortgage</t>
  </si>
  <si>
    <t>Do you have an Enduring Power of Attorney?</t>
  </si>
  <si>
    <t>Do you have a Representation Agreement?</t>
  </si>
  <si>
    <t xml:space="preserve">   Any children from previous marriages?</t>
  </si>
  <si>
    <t xml:space="preserve">   Any previous marriages? (Y/N)</t>
  </si>
  <si>
    <t>New Monthly Contributions Needed</t>
  </si>
  <si>
    <t>Total Monthly Contributions Needed</t>
  </si>
  <si>
    <t>Not adjusted for inflation</t>
  </si>
  <si>
    <t>Monthly Contribution Needed</t>
  </si>
  <si>
    <t>Inheritance</t>
  </si>
  <si>
    <t>Tax Planning</t>
  </si>
  <si>
    <t>Deposit Broker</t>
  </si>
  <si>
    <t>Life Insurance Agent</t>
  </si>
  <si>
    <t>Certified Financial Planner</t>
  </si>
  <si>
    <t>Estate &amp; Retirement Planning</t>
  </si>
  <si>
    <t>Group RRSPs, Pension Plans, Group Benefit Plans</t>
  </si>
  <si>
    <t>Annuities, Life Insurance, Deferred Tax Plans</t>
  </si>
  <si>
    <t>Term Deposits, Mutual Funds</t>
  </si>
  <si>
    <t>Business Overhead Insurance</t>
  </si>
  <si>
    <t>Accident &amp; Sickness Insurance</t>
  </si>
  <si>
    <t>Registered Retirement Savings Plans</t>
  </si>
  <si>
    <t>Registered Retirement Income Funds</t>
  </si>
  <si>
    <t>INDEPENDENT</t>
  </si>
  <si>
    <t>Representing Selected Canadian Financial Institutions</t>
  </si>
  <si>
    <t>Credit Unions, Trust Companies</t>
  </si>
  <si>
    <t>Mutual Fund Companies</t>
  </si>
  <si>
    <t>Life Insurance Companies</t>
  </si>
  <si>
    <t>NIALL C. MURPHY, CFP, CLU, CHFC</t>
  </si>
  <si>
    <t>1515 56th Street, Tsawwassen BC V4L 2A9</t>
  </si>
  <si>
    <t>Telephone: 604-948-0944; Fax: 604-948-0947</t>
  </si>
  <si>
    <t>Monymap Financial Services Ltd.; Life Insurance &amp; Financial Planning</t>
  </si>
  <si>
    <t>Mutual Fund Representative</t>
  </si>
  <si>
    <t>Interest Savings</t>
  </si>
  <si>
    <t>Step 1</t>
  </si>
  <si>
    <t>Step 2</t>
  </si>
  <si>
    <t>Life Expectancy at Retirement - in years</t>
  </si>
  <si>
    <t>3 - 7</t>
  </si>
  <si>
    <r>
      <t xml:space="preserve">Risk: </t>
    </r>
    <r>
      <rPr>
        <sz val="10"/>
        <rFont val="Arial"/>
        <family val="2"/>
      </rPr>
      <t>1 = Least Risk; 10 = Most Risk</t>
    </r>
  </si>
  <si>
    <t>For illustration purposes only.</t>
  </si>
  <si>
    <t>Email #1</t>
  </si>
  <si>
    <t>Health:</t>
  </si>
  <si>
    <t xml:space="preserve">Step 6 </t>
  </si>
  <si>
    <t xml:space="preserve">Step 4 </t>
  </si>
  <si>
    <t>Step 5</t>
  </si>
  <si>
    <t>Surplus (Shortfall) at Age 65</t>
  </si>
  <si>
    <t>Canada Pension Plan (CPP) Income</t>
  </si>
  <si>
    <t>Note:</t>
  </si>
  <si>
    <t xml:space="preserve">Your group disability insurance changes to "any occupation for which you are reasonably </t>
  </si>
  <si>
    <t>category it is unlikely that you could purchase "own occupation" coverage to age 65</t>
  </si>
  <si>
    <t>suited by reason of education, training and experience" after two years. In your occupational</t>
  </si>
  <si>
    <r>
      <t xml:space="preserve">   If you die without a will you will have died </t>
    </r>
    <r>
      <rPr>
        <i/>
        <sz val="10"/>
        <color indexed="62"/>
        <rFont val="Tahoma"/>
        <family val="2"/>
      </rPr>
      <t>intestate</t>
    </r>
    <r>
      <rPr>
        <sz val="10"/>
        <color indexed="62"/>
        <rFont val="Tahoma"/>
        <family val="2"/>
      </rPr>
      <t xml:space="preserve"> in which case your estate will be</t>
    </r>
  </si>
  <si>
    <t>Are you a citizen/resident of another country? (Y/N)</t>
  </si>
  <si>
    <t>Are you a Canadian citizen/resident? (Y/N)</t>
  </si>
  <si>
    <t xml:space="preserve">   Is "Yes", how many?</t>
  </si>
  <si>
    <t>Mortgage Amount</t>
  </si>
  <si>
    <t>Interest Rate</t>
  </si>
  <si>
    <t>Mortgage Term</t>
  </si>
  <si>
    <t>Payment Frequency</t>
  </si>
  <si>
    <t>Amortization Period</t>
  </si>
  <si>
    <t>Mortgage Payment</t>
  </si>
  <si>
    <t>Total Interest</t>
  </si>
  <si>
    <t>Mortgage Details</t>
  </si>
  <si>
    <t>Current</t>
  </si>
  <si>
    <t>Proposed</t>
  </si>
  <si>
    <t>5 Years</t>
  </si>
  <si>
    <t>Weekly</t>
  </si>
  <si>
    <t>25 Years</t>
  </si>
  <si>
    <t>Open Accounts Detail</t>
  </si>
  <si>
    <t>Cash on hand</t>
  </si>
  <si>
    <t>Term Deposits</t>
  </si>
  <si>
    <t>In-trust Accounts</t>
  </si>
  <si>
    <t>Equities</t>
  </si>
  <si>
    <t>Emergency Fund</t>
  </si>
  <si>
    <t>RESPs</t>
  </si>
  <si>
    <t>Holiday Account</t>
  </si>
  <si>
    <t>Pay Off Car Loan</t>
  </si>
  <si>
    <t>Transfer to Susan's RRSP</t>
  </si>
  <si>
    <t>Inheritance - To be decided</t>
  </si>
  <si>
    <t>Restructured Accounts</t>
  </si>
  <si>
    <t>Current Monthly Benefits:</t>
  </si>
  <si>
    <t>Utilities - Hydro, Gas, etc.</t>
  </si>
  <si>
    <t>Safety Deposit Box</t>
  </si>
  <si>
    <t>Medical Plan</t>
  </si>
  <si>
    <t>Total Monthly Income</t>
  </si>
  <si>
    <t>Year</t>
  </si>
  <si>
    <t>Inflation</t>
  </si>
  <si>
    <t>Increases</t>
  </si>
  <si>
    <t>Indexed</t>
  </si>
  <si>
    <t>Annual Income</t>
  </si>
  <si>
    <t>Source: Bank of Canada</t>
  </si>
  <si>
    <t>Other</t>
  </si>
  <si>
    <t>OAS &amp; CPP are indexed for inflation</t>
  </si>
  <si>
    <t>Children</t>
  </si>
  <si>
    <t>Stocks</t>
  </si>
  <si>
    <t>Telephone/Internet Connection</t>
  </si>
  <si>
    <t>Cable/Satellite Connection</t>
  </si>
  <si>
    <t>Major Home Repairs and Improvements</t>
  </si>
  <si>
    <t>Retirement Age</t>
  </si>
  <si>
    <t>Current Age - Youngest</t>
  </si>
  <si>
    <t>Suite</t>
  </si>
  <si>
    <t xml:space="preserve">   Other Loans</t>
  </si>
  <si>
    <t>Mutual Funds</t>
  </si>
  <si>
    <t>ITF Accounts</t>
  </si>
  <si>
    <t>In-force Insurance</t>
  </si>
  <si>
    <t>CPP Retirement Benefit</t>
  </si>
  <si>
    <t>Retirement Income Required</t>
  </si>
  <si>
    <t>RRIF</t>
  </si>
  <si>
    <t xml:space="preserve">   Current Retirment Income</t>
  </si>
  <si>
    <t>Monthly Income</t>
  </si>
  <si>
    <t>Maximum Old Age Security (OAS) at Age 65</t>
  </si>
  <si>
    <t>Dividend &amp; Income Funds</t>
  </si>
  <si>
    <t>Cash</t>
  </si>
  <si>
    <t xml:space="preserve">   Loans to Family/Friends</t>
  </si>
  <si>
    <t xml:space="preserve">   First Mortgage</t>
  </si>
  <si>
    <t xml:space="preserve">   Stocks &amp; Securities</t>
  </si>
  <si>
    <t>Strata Fees</t>
  </si>
  <si>
    <t>Personal Life Insurance</t>
  </si>
  <si>
    <t>Auto Loan/Lease Payments</t>
  </si>
  <si>
    <t>Employment Income</t>
  </si>
  <si>
    <t>Income at Age 60:</t>
  </si>
  <si>
    <t>Income Needed at Age 60</t>
  </si>
  <si>
    <t xml:space="preserve">          Spouse and no children</t>
  </si>
  <si>
    <r>
      <t xml:space="preserve">n </t>
    </r>
    <r>
      <rPr>
        <sz val="12"/>
        <color indexed="17"/>
        <rFont val="Arial"/>
        <family val="2"/>
      </rPr>
      <t>Personal Information</t>
    </r>
  </si>
  <si>
    <r>
      <t xml:space="preserve">n </t>
    </r>
    <r>
      <rPr>
        <sz val="12"/>
        <color indexed="17"/>
        <rFont val="Arial"/>
        <family val="2"/>
      </rPr>
      <t>Balance Sheet – Assets</t>
    </r>
  </si>
  <si>
    <r>
      <t xml:space="preserve">n </t>
    </r>
    <r>
      <rPr>
        <sz val="12"/>
        <color indexed="17"/>
        <rFont val="Arial"/>
        <family val="2"/>
      </rPr>
      <t>Liabilities &amp; Net Worth</t>
    </r>
    <r>
      <rPr>
        <sz val="12"/>
        <color indexed="17"/>
        <rFont val="Tahoma"/>
        <family val="2"/>
      </rPr>
      <t xml:space="preserve"> </t>
    </r>
  </si>
  <si>
    <r>
      <t xml:space="preserve">n </t>
    </r>
    <r>
      <rPr>
        <sz val="12"/>
        <color indexed="17"/>
        <rFont val="Arial"/>
        <family val="2"/>
      </rPr>
      <t>Inflation</t>
    </r>
  </si>
  <si>
    <r>
      <t xml:space="preserve">n </t>
    </r>
    <r>
      <rPr>
        <sz val="12"/>
        <color indexed="17"/>
        <rFont val="Arial"/>
        <family val="2"/>
      </rPr>
      <t>Goals &amp; Objectives</t>
    </r>
  </si>
  <si>
    <r>
      <t xml:space="preserve">n </t>
    </r>
    <r>
      <rPr>
        <sz val="12"/>
        <color indexed="17"/>
        <rFont val="Arial"/>
        <family val="2"/>
      </rPr>
      <t>Life Expectancy</t>
    </r>
  </si>
  <si>
    <r>
      <t xml:space="preserve">n </t>
    </r>
    <r>
      <rPr>
        <sz val="12"/>
        <color indexed="17"/>
        <rFont val="Arial"/>
        <family val="2"/>
      </rPr>
      <t xml:space="preserve">Timeline </t>
    </r>
  </si>
  <si>
    <r>
      <t xml:space="preserve">n </t>
    </r>
    <r>
      <rPr>
        <sz val="12"/>
        <color indexed="17"/>
        <rFont val="Arial"/>
        <family val="2"/>
      </rPr>
      <t xml:space="preserve">Plan Recommendations </t>
    </r>
  </si>
  <si>
    <r>
      <t>Step 3</t>
    </r>
    <r>
      <rPr>
        <sz val="12"/>
        <color indexed="17"/>
        <rFont val="Arial"/>
        <family val="2"/>
      </rPr>
      <t xml:space="preserve"> </t>
    </r>
  </si>
  <si>
    <r>
      <t xml:space="preserve">n </t>
    </r>
    <r>
      <rPr>
        <sz val="12"/>
        <color indexed="17"/>
        <rFont val="Arial"/>
        <family val="2"/>
      </rPr>
      <t>Plan Recommendations - continued</t>
    </r>
  </si>
  <si>
    <r>
      <t xml:space="preserve">n </t>
    </r>
    <r>
      <rPr>
        <sz val="12"/>
        <color indexed="17"/>
        <rFont val="Arial"/>
        <family val="2"/>
      </rPr>
      <t xml:space="preserve">Review &amp; Ongoing Service </t>
    </r>
  </si>
  <si>
    <t>Life Expectancy</t>
  </si>
  <si>
    <t>Canadian Dividend Equity</t>
  </si>
  <si>
    <t>US Equity</t>
  </si>
  <si>
    <t>Current RRSP Investment Allocation</t>
  </si>
  <si>
    <t>RRSP Investment Allocation at Age 65</t>
  </si>
  <si>
    <t xml:space="preserve">   Rental Real Estate</t>
  </si>
  <si>
    <t xml:space="preserve">   Stocks &amp; Securities - Spousal</t>
  </si>
  <si>
    <t>Canadian Focused Equity</t>
  </si>
  <si>
    <t>Canadian Short-term Fixed Income</t>
  </si>
  <si>
    <t>Canadian Balanced Equity &amp; Income</t>
  </si>
  <si>
    <t>Global &amp; US Equity</t>
  </si>
  <si>
    <t>Global Equity</t>
  </si>
  <si>
    <t>JOHN C. MURPHY, CFP</t>
  </si>
  <si>
    <t>E-mail: info@monymap.com</t>
  </si>
  <si>
    <r>
      <t xml:space="preserve">n </t>
    </r>
    <r>
      <rPr>
        <sz val="12"/>
        <color indexed="17"/>
        <rFont val="Arial"/>
        <family val="2"/>
      </rPr>
      <t>Asset Allocation - Robert</t>
    </r>
  </si>
  <si>
    <r>
      <t xml:space="preserve">n </t>
    </r>
    <r>
      <rPr>
        <sz val="12"/>
        <color indexed="17"/>
        <rFont val="Arial"/>
        <family val="2"/>
      </rPr>
      <t>Asset Allocation - Denise</t>
    </r>
  </si>
  <si>
    <t>Current Retirement Savings</t>
  </si>
  <si>
    <t>Planned Monthly Savings</t>
  </si>
  <si>
    <t>Additional</t>
  </si>
  <si>
    <t>Future Value @ Various Rates of Return</t>
  </si>
  <si>
    <t>AGE</t>
  </si>
  <si>
    <t>YEAR</t>
  </si>
  <si>
    <t>Deposits</t>
  </si>
  <si>
    <t>Interest calculated annually</t>
  </si>
  <si>
    <t>Planned retirement Age</t>
  </si>
  <si>
    <t>Projected Retirement Savings</t>
  </si>
  <si>
    <t>Planned Retirement Income</t>
  </si>
  <si>
    <t>Projected Rate of Inflation</t>
  </si>
  <si>
    <t>OAS</t>
  </si>
  <si>
    <t>CPP</t>
  </si>
  <si>
    <t>Income from</t>
  </si>
  <si>
    <t>Savings</t>
  </si>
  <si>
    <r>
      <t xml:space="preserve">n </t>
    </r>
    <r>
      <rPr>
        <sz val="12"/>
        <color indexed="17"/>
        <rFont val="Arial"/>
        <family val="2"/>
      </rPr>
      <t>Projected Savings - Robert</t>
    </r>
  </si>
  <si>
    <r>
      <t xml:space="preserve">n </t>
    </r>
    <r>
      <rPr>
        <sz val="12"/>
        <color indexed="17"/>
        <rFont val="Arial"/>
        <family val="2"/>
      </rPr>
      <t>Projected Savings - Denise</t>
    </r>
  </si>
  <si>
    <t xml:space="preserve">   Investment Funds</t>
  </si>
  <si>
    <t xml:space="preserve">   Other Income:</t>
  </si>
  <si>
    <t xml:space="preserve">   Other:</t>
  </si>
  <si>
    <t>Individual</t>
  </si>
  <si>
    <t>Desjardins Financial Security Investments Inc., Mutual Funds</t>
  </si>
  <si>
    <t>Canada Pension Plan (CPP)</t>
  </si>
  <si>
    <t>Annuity - Taxable portion</t>
  </si>
  <si>
    <t>Income for Guaranteed Income Supplement (GIS) purposes</t>
  </si>
  <si>
    <t>Guaranteed Income Supplement (GIS)</t>
  </si>
  <si>
    <t>Old Age Security (OAS)</t>
  </si>
  <si>
    <t>Annuity - Tax-free portion</t>
  </si>
  <si>
    <t>Monthly Income from pensions</t>
  </si>
  <si>
    <t>Other:</t>
  </si>
  <si>
    <t xml:space="preserve">   Term Deposits &amp; GICs</t>
  </si>
  <si>
    <t xml:space="preserve">   Line of Credit - Home Equity</t>
  </si>
  <si>
    <t>Clawback Threshold - 2013</t>
  </si>
  <si>
    <t>OAS Income</t>
  </si>
  <si>
    <t>FAMILY INCOME SURPLUS (DEFICIT)</t>
  </si>
  <si>
    <t>Excellent</t>
  </si>
  <si>
    <t>Mr.</t>
  </si>
  <si>
    <t>Mrs.</t>
  </si>
  <si>
    <t>Married</t>
  </si>
  <si>
    <t>Delta</t>
  </si>
  <si>
    <t>V4K 4Y9</t>
  </si>
  <si>
    <t>?</t>
  </si>
  <si>
    <t>Ownership</t>
  </si>
  <si>
    <t xml:space="preserve">   TFSA - Securities</t>
  </si>
  <si>
    <t xml:space="preserve">   Investment Funds - LIRA</t>
  </si>
  <si>
    <t>The benefit is reduced 0.60% per month for each month under age 65</t>
  </si>
  <si>
    <t>Canada Pension Plan (CPP) - (2014 dollars)</t>
  </si>
  <si>
    <r>
      <t xml:space="preserve">n </t>
    </r>
    <r>
      <rPr>
        <sz val="12"/>
        <color indexed="17"/>
        <rFont val="Arial"/>
        <family val="2"/>
      </rPr>
      <t>Current Investment Portfolio - John</t>
    </r>
  </si>
  <si>
    <r>
      <t xml:space="preserve">n </t>
    </r>
    <r>
      <rPr>
        <sz val="12"/>
        <color indexed="17"/>
        <rFont val="Arial"/>
        <family val="2"/>
      </rPr>
      <t>Current Investment Portfolio - Jane</t>
    </r>
  </si>
  <si>
    <r>
      <t xml:space="preserve">n </t>
    </r>
    <r>
      <rPr>
        <sz val="12"/>
        <color indexed="17"/>
        <rFont val="Arial"/>
        <family val="2"/>
      </rPr>
      <t>Asset Allocation at Age 65 - John</t>
    </r>
  </si>
  <si>
    <r>
      <t xml:space="preserve">n </t>
    </r>
    <r>
      <rPr>
        <sz val="12"/>
        <color indexed="17"/>
        <rFont val="Arial"/>
        <family val="2"/>
      </rPr>
      <t>Asset Allocation at Age 66 - Jane</t>
    </r>
  </si>
  <si>
    <t>John</t>
  </si>
  <si>
    <t>Doe</t>
  </si>
  <si>
    <t>123 Street Name</t>
  </si>
  <si>
    <t>Jane</t>
  </si>
  <si>
    <t>John at Age 60</t>
  </si>
  <si>
    <t>Jane at Age 62</t>
  </si>
  <si>
    <r>
      <t xml:space="preserve">n </t>
    </r>
    <r>
      <rPr>
        <sz val="12"/>
        <color indexed="17"/>
        <rFont val="Arial"/>
        <family val="2"/>
      </rPr>
      <t>Retirement Income Projections - John</t>
    </r>
  </si>
  <si>
    <r>
      <t xml:space="preserve">n </t>
    </r>
    <r>
      <rPr>
        <sz val="12"/>
        <color indexed="17"/>
        <rFont val="Arial"/>
        <family val="2"/>
      </rPr>
      <t>Retirement Income Projections - Jane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</si>
</sst>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mmm\-dd"/>
    <numFmt numFmtId="167" formatCode="[&lt;=9999999]###\-####;\(###\)\ ###\-####"/>
    <numFmt numFmtId="168" formatCode="dd\-mmm\-yyyy"/>
    <numFmt numFmtId="169" formatCode="0.0%"/>
    <numFmt numFmtId="170" formatCode="&quot;$&quot;#,##0.00"/>
    <numFmt numFmtId="171" formatCode="&quot;$&quot;#,##0"/>
    <numFmt numFmtId="172" formatCode="000\-000\-000"/>
    <numFmt numFmtId="173" formatCode="0.0"/>
    <numFmt numFmtId="174" formatCode="_-&quot;$&quot;* #,##0_-;\-&quot;$&quot;* #,##0_-;_-&quot;$&quot;* &quot;-&quot;??_-;_-@_-"/>
    <numFmt numFmtId="175" formatCode="_-* #,##0_-;\-* #,##0_-;_-* &quot;-&quot;??_-;_-@_-"/>
    <numFmt numFmtId="176" formatCode="[$-409]d\-mmm\-yy;@"/>
    <numFmt numFmtId="177" formatCode="_-&quot;$&quot;* #,##0.00_-;\-&quot;$&quot;* #,##0.00_-;_-&quot;$&quot;* &quot;-&quot;_-;_-@_-"/>
    <numFmt numFmtId="178" formatCode="[$-1009]d\-mmm\-yy;@"/>
  </numFmts>
  <fonts count="7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color indexed="62"/>
      <name val="Arial"/>
      <family val="2"/>
    </font>
    <font>
      <sz val="10"/>
      <name val="Arial Narrow"/>
      <family val="2"/>
    </font>
    <font>
      <sz val="8"/>
      <name val="Arial"/>
      <family val="2"/>
    </font>
    <font>
      <sz val="12"/>
      <name val="Tahoma"/>
      <family val="2"/>
    </font>
    <font>
      <b/>
      <sz val="10"/>
      <color indexed="9"/>
      <name val="Arial"/>
      <family val="2"/>
    </font>
    <font>
      <b/>
      <sz val="10"/>
      <color indexed="62"/>
      <name val="Arial"/>
      <family val="2"/>
    </font>
    <font>
      <sz val="12"/>
      <name val="Arial"/>
      <family val="2"/>
    </font>
    <font>
      <sz val="12"/>
      <color indexed="62"/>
      <name val="Wingdings"/>
      <charset val="2"/>
    </font>
    <font>
      <sz val="10"/>
      <color indexed="62"/>
      <name val="Arial"/>
      <family val="2"/>
    </font>
    <font>
      <sz val="10"/>
      <color indexed="62"/>
      <name val="Arial Narrow"/>
      <family val="2"/>
    </font>
    <font>
      <b/>
      <u/>
      <sz val="10"/>
      <color indexed="62"/>
      <name val="Tahoma"/>
      <family val="2"/>
    </font>
    <font>
      <sz val="10"/>
      <color indexed="62"/>
      <name val="Tahoma"/>
      <family val="2"/>
    </font>
    <font>
      <u/>
      <sz val="10"/>
      <color indexed="62"/>
      <name val="Tahoma"/>
      <family val="2"/>
    </font>
    <font>
      <u val="singleAccounting"/>
      <sz val="10"/>
      <color indexed="62"/>
      <name val="Tahoma"/>
      <family val="2"/>
    </font>
    <font>
      <b/>
      <sz val="10"/>
      <color indexed="62"/>
      <name val="Tahoma"/>
      <family val="2"/>
    </font>
    <font>
      <b/>
      <u/>
      <sz val="10"/>
      <color indexed="18"/>
      <name val="Tahoma"/>
      <family val="2"/>
    </font>
    <font>
      <sz val="10"/>
      <color indexed="18"/>
      <name val="Arial"/>
      <family val="2"/>
    </font>
    <font>
      <sz val="10"/>
      <color indexed="18"/>
      <name val="Tahoma"/>
      <family val="2"/>
    </font>
    <font>
      <u/>
      <sz val="10"/>
      <color indexed="18"/>
      <name val="Tahoma"/>
      <family val="2"/>
    </font>
    <font>
      <u val="singleAccounting"/>
      <sz val="10"/>
      <color indexed="18"/>
      <name val="Tahoma"/>
      <family val="2"/>
    </font>
    <font>
      <b/>
      <sz val="10"/>
      <color indexed="18"/>
      <name val="Tahoma"/>
      <family val="2"/>
    </font>
    <font>
      <sz val="12"/>
      <color indexed="62"/>
      <name val="Arial Narrow"/>
      <family val="2"/>
    </font>
    <font>
      <b/>
      <u/>
      <sz val="12"/>
      <color indexed="62"/>
      <name val="Arial Narrow"/>
      <family val="2"/>
    </font>
    <font>
      <u val="singleAccounting"/>
      <sz val="12"/>
      <color indexed="62"/>
      <name val="Arial Narrow"/>
      <family val="2"/>
    </font>
    <font>
      <sz val="12"/>
      <color indexed="62"/>
      <name val="Tahoma"/>
      <family val="2"/>
    </font>
    <font>
      <b/>
      <sz val="12"/>
      <color indexed="62"/>
      <name val="Arial Narrow"/>
      <family val="2"/>
    </font>
    <font>
      <i/>
      <sz val="10"/>
      <color indexed="62"/>
      <name val="Tahoma"/>
      <family val="2"/>
    </font>
    <font>
      <b/>
      <sz val="10"/>
      <color indexed="62"/>
      <name val="Arial"/>
      <family val="2"/>
    </font>
    <font>
      <u val="singleAccounting"/>
      <sz val="10"/>
      <color indexed="62"/>
      <name val="Arial"/>
      <family val="2"/>
    </font>
    <font>
      <sz val="10"/>
      <color indexed="56"/>
      <name val="Arial"/>
      <family val="2"/>
    </font>
    <font>
      <sz val="10"/>
      <color indexed="56"/>
      <name val="Tahoma"/>
      <family val="2"/>
    </font>
    <font>
      <sz val="10"/>
      <color indexed="9"/>
      <name val="Arial"/>
      <family val="2"/>
    </font>
    <font>
      <i/>
      <sz val="10"/>
      <color indexed="9"/>
      <name val="Arial"/>
      <family val="2"/>
    </font>
    <font>
      <u val="doubleAccounting"/>
      <sz val="12"/>
      <color indexed="62"/>
      <name val="Arial Narrow"/>
      <family val="2"/>
    </font>
    <font>
      <sz val="10"/>
      <color indexed="17"/>
      <name val="Arial"/>
      <family val="2"/>
    </font>
    <font>
      <b/>
      <sz val="12"/>
      <color indexed="17"/>
      <name val="Arial"/>
      <family val="2"/>
    </font>
    <font>
      <sz val="12"/>
      <color indexed="17"/>
      <name val="Wingdings"/>
      <charset val="2"/>
    </font>
    <font>
      <sz val="12"/>
      <color indexed="17"/>
      <name val="Arial"/>
      <family val="2"/>
    </font>
    <font>
      <sz val="12"/>
      <color indexed="17"/>
      <name val="Tahoma"/>
      <family val="2"/>
    </font>
    <font>
      <sz val="12"/>
      <color indexed="17"/>
      <name val="Arial"/>
      <family val="2"/>
    </font>
    <font>
      <b/>
      <sz val="14"/>
      <color indexed="17"/>
      <name val="Tahoma"/>
      <family val="2"/>
    </font>
    <font>
      <i/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3"/>
      <color indexed="17"/>
      <name val="Arial"/>
      <family val="2"/>
    </font>
    <font>
      <sz val="13"/>
      <color indexed="17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0"/>
      <color rgb="FF20822C"/>
      <name val="Arial Narrow"/>
      <family val="2"/>
    </font>
    <font>
      <b/>
      <u/>
      <sz val="10"/>
      <color rgb="FF20822C"/>
      <name val="Arial Narrow"/>
      <family val="2"/>
    </font>
    <font>
      <sz val="10"/>
      <color rgb="FF20822C"/>
      <name val="Arial Narrow"/>
      <family val="2"/>
    </font>
    <font>
      <u val="singleAccounting"/>
      <sz val="10"/>
      <color rgb="FF20822C"/>
      <name val="Arial Narrow"/>
      <family val="2"/>
    </font>
    <font>
      <sz val="11"/>
      <color rgb="FF000000"/>
      <name val="Arial"/>
      <family val="2"/>
    </font>
    <font>
      <i/>
      <sz val="9"/>
      <color rgb="FF000000"/>
      <name val="Arial"/>
      <family val="2"/>
    </font>
    <font>
      <sz val="11"/>
      <color rgb="FFFFFFFF"/>
      <name val="Arial"/>
      <family val="2"/>
    </font>
    <font>
      <b/>
      <sz val="10"/>
      <color theme="0"/>
      <name val="Arial Narrow"/>
      <family val="2"/>
    </font>
    <font>
      <sz val="10"/>
      <color rgb="FF008000"/>
      <name val="Arial"/>
      <family val="2"/>
    </font>
    <font>
      <b/>
      <sz val="10"/>
      <color rgb="FF008000"/>
      <name val="Arial"/>
      <family val="2"/>
    </font>
    <font>
      <b/>
      <sz val="10"/>
      <color theme="0"/>
      <name val="Arial"/>
      <family val="2"/>
    </font>
    <font>
      <b/>
      <u/>
      <sz val="10"/>
      <color rgb="FF008000"/>
      <name val="Arial"/>
      <family val="2"/>
    </font>
    <font>
      <sz val="10"/>
      <color rgb="FF008000"/>
      <name val="Arial Narrow"/>
      <family val="2"/>
    </font>
    <font>
      <b/>
      <u/>
      <sz val="11"/>
      <color theme="1"/>
      <name val="Calibri"/>
      <family val="2"/>
      <scheme val="minor"/>
    </font>
    <font>
      <sz val="11"/>
      <color rgb="FF008000"/>
      <name val="Arial"/>
      <family val="2"/>
    </font>
    <font>
      <b/>
      <u/>
      <sz val="11"/>
      <color rgb="FF008000"/>
      <name val="Arial"/>
      <family val="2"/>
    </font>
    <font>
      <u val="singleAccounting"/>
      <sz val="11"/>
      <color rgb="FF008000"/>
      <name val="Arial"/>
      <family val="2"/>
    </font>
    <font>
      <u val="doubleAccounting"/>
      <sz val="10"/>
      <color rgb="FF008000"/>
      <name val="Arial"/>
      <family val="2"/>
    </font>
    <font>
      <sz val="10"/>
      <color theme="0"/>
      <name val="Arial"/>
      <family val="2"/>
    </font>
    <font>
      <u val="singleAccounting"/>
      <sz val="10"/>
      <color rgb="FF008000"/>
      <name val="Arial"/>
      <family val="2"/>
    </font>
    <font>
      <sz val="10"/>
      <color rgb="FF006600"/>
      <name val="Arial"/>
      <family val="2"/>
    </font>
    <font>
      <b/>
      <sz val="10"/>
      <color rgb="FF006600"/>
      <name val="Arial"/>
      <family val="2"/>
    </font>
    <font>
      <b/>
      <u/>
      <sz val="10"/>
      <color rgb="FF0066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7"/>
        <bgColor indexed="24"/>
      </patternFill>
    </fill>
    <fill>
      <patternFill patternType="solid">
        <fgColor rgb="FF336600"/>
        <bgColor rgb="FF000000"/>
      </patternFill>
    </fill>
    <fill>
      <patternFill patternType="solid">
        <fgColor rgb="FF336600"/>
        <bgColor indexed="64"/>
      </patternFill>
    </fill>
    <fill>
      <patternFill patternType="solid">
        <fgColor rgb="FF00660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9"/>
      </left>
      <right style="medium">
        <color indexed="9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9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9"/>
      </right>
      <top style="thin">
        <color indexed="64"/>
      </top>
      <bottom style="thin">
        <color indexed="64"/>
      </bottom>
      <diagonal/>
    </border>
    <border>
      <left style="medium">
        <color indexed="9"/>
      </left>
      <right/>
      <top/>
      <bottom style="thin">
        <color indexed="64"/>
      </bottom>
      <diagonal/>
    </border>
    <border>
      <left/>
      <right style="medium">
        <color indexed="9"/>
      </right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/>
      <bottom/>
      <diagonal/>
    </border>
    <border>
      <left style="medium">
        <color rgb="FFFFFFFF"/>
      </left>
      <right style="double">
        <color rgb="FFFFFFFF"/>
      </right>
      <top/>
      <bottom style="thin">
        <color indexed="64"/>
      </bottom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 style="medium">
        <color rgb="FF002060"/>
      </right>
      <top/>
      <bottom/>
      <diagonal/>
    </border>
    <border>
      <left style="medium">
        <color rgb="FFFFFFFF"/>
      </left>
      <right style="medium">
        <color rgb="FFFFFFFF"/>
      </right>
      <top style="thin">
        <color indexed="64"/>
      </top>
      <bottom/>
      <diagonal/>
    </border>
    <border>
      <left style="medium">
        <color rgb="FFFFFFFF"/>
      </left>
      <right style="double">
        <color rgb="FFFFFFFF"/>
      </right>
      <top style="thin">
        <color indexed="64"/>
      </top>
      <bottom/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medium">
        <color theme="0"/>
      </right>
      <top/>
      <bottom/>
      <diagonal/>
    </border>
    <border>
      <left style="hair">
        <color rgb="FF002060"/>
      </left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/>
      <top/>
      <bottom style="hair">
        <color rgb="FF002060"/>
      </bottom>
      <diagonal/>
    </border>
    <border>
      <left/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/>
      <top style="hair">
        <color rgb="FF002060"/>
      </top>
      <bottom style="hair">
        <color rgb="FF002060"/>
      </bottom>
      <diagonal/>
    </border>
    <border>
      <left/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/>
      <diagonal/>
    </border>
    <border>
      <left style="medium">
        <color theme="0"/>
      </left>
      <right style="double">
        <color theme="0"/>
      </right>
      <top style="thin">
        <color indexed="64"/>
      </top>
      <bottom/>
      <diagonal/>
    </border>
    <border>
      <left style="medium">
        <color theme="0"/>
      </left>
      <right style="double">
        <color theme="0"/>
      </right>
      <top/>
      <bottom/>
      <diagonal/>
    </border>
    <border>
      <left style="medium">
        <color theme="0"/>
      </left>
      <right style="thin">
        <color indexed="64"/>
      </right>
      <top/>
      <bottom/>
      <diagonal/>
    </border>
    <border>
      <left style="thin">
        <color indexed="64"/>
      </left>
      <right style="hair">
        <color rgb="FF002060"/>
      </right>
      <top/>
      <bottom style="hair">
        <color rgb="FF002060"/>
      </bottom>
      <diagonal/>
    </border>
    <border>
      <left style="double">
        <color indexed="64"/>
      </left>
      <right style="double">
        <color indexed="64"/>
      </right>
      <top/>
      <bottom style="hair">
        <color rgb="FF002060"/>
      </bottom>
      <diagonal/>
    </border>
    <border>
      <left style="hair">
        <color rgb="FF002060"/>
      </left>
      <right style="thin">
        <color indexed="64"/>
      </right>
      <top/>
      <bottom style="hair">
        <color rgb="FF002060"/>
      </bottom>
      <diagonal/>
    </border>
    <border>
      <left style="thin">
        <color indexed="64"/>
      </left>
      <right style="hair">
        <color rgb="FF002060"/>
      </right>
      <top style="hair">
        <color rgb="FF002060"/>
      </top>
      <bottom style="hair">
        <color rgb="FF002060"/>
      </bottom>
      <diagonal/>
    </border>
    <border>
      <left style="double">
        <color indexed="64"/>
      </left>
      <right style="double">
        <color indexed="64"/>
      </right>
      <top style="hair">
        <color rgb="FF002060"/>
      </top>
      <bottom style="hair">
        <color rgb="FF002060"/>
      </bottom>
      <diagonal/>
    </border>
    <border>
      <left style="hair">
        <color rgb="FF002060"/>
      </left>
      <right style="thin">
        <color indexed="64"/>
      </right>
      <top style="hair">
        <color rgb="FF002060"/>
      </top>
      <bottom style="hair">
        <color rgb="FF002060"/>
      </bottom>
      <diagonal/>
    </border>
    <border>
      <left style="double">
        <color indexed="64"/>
      </left>
      <right style="double">
        <color indexed="64"/>
      </right>
      <top style="hair">
        <color rgb="FF002060"/>
      </top>
      <bottom style="double">
        <color indexed="64"/>
      </bottom>
      <diagonal/>
    </border>
    <border>
      <left style="thin">
        <color indexed="64"/>
      </left>
      <right style="hair">
        <color rgb="FF002060"/>
      </right>
      <top style="hair">
        <color rgb="FF002060"/>
      </top>
      <bottom style="thin">
        <color indexed="64"/>
      </bottom>
      <diagonal/>
    </border>
    <border>
      <left style="hair">
        <color rgb="FF002060"/>
      </left>
      <right style="hair">
        <color rgb="FF002060"/>
      </right>
      <top style="hair">
        <color rgb="FF002060"/>
      </top>
      <bottom style="thin">
        <color indexed="64"/>
      </bottom>
      <diagonal/>
    </border>
    <border>
      <left style="hair">
        <color rgb="FF002060"/>
      </left>
      <right/>
      <top style="hair">
        <color rgb="FF002060"/>
      </top>
      <bottom style="thin">
        <color indexed="64"/>
      </bottom>
      <diagonal/>
    </border>
    <border>
      <left/>
      <right style="hair">
        <color rgb="FF002060"/>
      </right>
      <top style="hair">
        <color rgb="FF002060"/>
      </top>
      <bottom style="thin">
        <color indexed="64"/>
      </bottom>
      <diagonal/>
    </border>
    <border>
      <left style="hair">
        <color rgb="FF002060"/>
      </left>
      <right style="thin">
        <color indexed="64"/>
      </right>
      <top style="hair">
        <color rgb="FF002060"/>
      </top>
      <bottom style="thin">
        <color indexed="64"/>
      </bottom>
      <diagonal/>
    </border>
    <border>
      <left style="thin">
        <color indexed="64"/>
      </left>
      <right style="medium">
        <color rgb="FFFFFFFF"/>
      </right>
      <top/>
      <bottom style="thin">
        <color indexed="64"/>
      </bottom>
      <diagonal/>
    </border>
    <border>
      <left style="double">
        <color rgb="FFFFFFFF"/>
      </left>
      <right/>
      <top style="thin">
        <color indexed="64"/>
      </top>
      <bottom style="medium">
        <color rgb="FFFFFFFF"/>
      </bottom>
      <diagonal/>
    </border>
    <border>
      <left/>
      <right/>
      <top style="thin">
        <color indexed="64"/>
      </top>
      <bottom style="medium">
        <color rgb="FFFFFFFF"/>
      </bottom>
      <diagonal/>
    </border>
    <border>
      <left/>
      <right style="thin">
        <color indexed="64"/>
      </right>
      <top style="thin">
        <color indexed="64"/>
      </top>
      <bottom style="medium">
        <color rgb="FFFFFFFF"/>
      </bottom>
      <diagonal/>
    </border>
    <border>
      <left/>
      <right/>
      <top style="thin">
        <color indexed="64"/>
      </top>
      <bottom style="medium">
        <color theme="0"/>
      </bottom>
      <diagonal/>
    </border>
    <border>
      <left/>
      <right style="thin">
        <color indexed="64"/>
      </right>
      <top style="thin">
        <color indexed="64"/>
      </top>
      <bottom style="medium">
        <color theme="0"/>
      </bottom>
      <diagonal/>
    </border>
    <border>
      <left/>
      <right/>
      <top/>
      <bottom style="thin">
        <color rgb="FF008000"/>
      </bottom>
      <diagonal/>
    </border>
    <border>
      <left/>
      <right/>
      <top style="thin">
        <color rgb="FF008000"/>
      </top>
      <bottom style="thin">
        <color rgb="FF008000"/>
      </bottom>
      <diagonal/>
    </border>
    <border>
      <left/>
      <right/>
      <top style="thin">
        <color rgb="FF008000"/>
      </top>
      <bottom style="double">
        <color rgb="FF008000"/>
      </bottom>
      <diagonal/>
    </border>
  </borders>
  <cellStyleXfs count="12">
    <xf numFmtId="0" fontId="0" fillId="0" borderId="0"/>
    <xf numFmtId="165" fontId="3" fillId="0" borderId="0" applyFont="0" applyFill="0" applyBorder="0" applyAlignment="0" applyProtection="0"/>
    <xf numFmtId="165" fontId="5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5" fillId="0" borderId="0"/>
    <xf numFmtId="9" fontId="3" fillId="0" borderId="0" applyFont="0" applyFill="0" applyBorder="0" applyAlignment="0" applyProtection="0"/>
    <xf numFmtId="9" fontId="55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490">
    <xf numFmtId="0" fontId="0" fillId="0" borderId="0" xfId="0"/>
    <xf numFmtId="0" fontId="0" fillId="0" borderId="0" xfId="0" applyFill="1"/>
    <xf numFmtId="0" fontId="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2" fontId="4" fillId="0" borderId="0" xfId="0" applyNumberFormat="1" applyFont="1" applyAlignment="1">
      <alignment horizontal="center"/>
    </xf>
    <xf numFmtId="0" fontId="4" fillId="0" borderId="0" xfId="0" applyFont="1" applyBorder="1"/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Border="1"/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/>
    <xf numFmtId="0" fontId="9" fillId="2" borderId="3" xfId="0" applyFont="1" applyFill="1" applyBorder="1"/>
    <xf numFmtId="0" fontId="9" fillId="2" borderId="4" xfId="0" applyFont="1" applyFill="1" applyBorder="1"/>
    <xf numFmtId="0" fontId="10" fillId="0" borderId="0" xfId="0" applyFont="1"/>
    <xf numFmtId="0" fontId="10" fillId="0" borderId="0" xfId="0" applyFont="1" applyBorder="1"/>
    <xf numFmtId="0" fontId="5" fillId="0" borderId="0" xfId="0" applyFont="1" applyBorder="1" applyAlignment="1">
      <alignment horizontal="center"/>
    </xf>
    <xf numFmtId="0" fontId="0" fillId="0" borderId="0" xfId="0" applyBorder="1"/>
    <xf numFmtId="165" fontId="0" fillId="0" borderId="0" xfId="1" applyFont="1"/>
    <xf numFmtId="0" fontId="12" fillId="0" borderId="0" xfId="0" applyFont="1"/>
    <xf numFmtId="10" fontId="0" fillId="2" borderId="1" xfId="5" applyNumberFormat="1" applyFont="1" applyFill="1" applyBorder="1"/>
    <xf numFmtId="0" fontId="13" fillId="3" borderId="2" xfId="0" applyFont="1" applyFill="1" applyBorder="1"/>
    <xf numFmtId="0" fontId="13" fillId="3" borderId="3" xfId="0" applyFont="1" applyFill="1" applyBorder="1"/>
    <xf numFmtId="0" fontId="13" fillId="3" borderId="4" xfId="0" applyFont="1" applyFill="1" applyBorder="1"/>
    <xf numFmtId="0" fontId="13" fillId="3" borderId="1" xfId="0" applyFont="1" applyFill="1" applyBorder="1" applyAlignment="1">
      <alignment horizontal="center"/>
    </xf>
    <xf numFmtId="10" fontId="13" fillId="3" borderId="1" xfId="5" applyNumberFormat="1" applyFont="1" applyFill="1" applyBorder="1"/>
    <xf numFmtId="0" fontId="14" fillId="4" borderId="2" xfId="0" applyFont="1" applyFill="1" applyBorder="1"/>
    <xf numFmtId="0" fontId="14" fillId="4" borderId="3" xfId="0" applyFont="1" applyFill="1" applyBorder="1"/>
    <xf numFmtId="0" fontId="14" fillId="4" borderId="4" xfId="0" applyFont="1" applyFill="1" applyBorder="1"/>
    <xf numFmtId="0" fontId="14" fillId="4" borderId="1" xfId="0" applyFont="1" applyFill="1" applyBorder="1" applyAlignment="1">
      <alignment horizontal="center"/>
    </xf>
    <xf numFmtId="10" fontId="6" fillId="4" borderId="1" xfId="5" applyNumberFormat="1" applyFont="1" applyFill="1" applyBorder="1"/>
    <xf numFmtId="0" fontId="14" fillId="5" borderId="2" xfId="0" applyFont="1" applyFill="1" applyBorder="1"/>
    <xf numFmtId="0" fontId="14" fillId="5" borderId="3" xfId="0" applyFont="1" applyFill="1" applyBorder="1"/>
    <xf numFmtId="0" fontId="14" fillId="5" borderId="4" xfId="0" applyFont="1" applyFill="1" applyBorder="1"/>
    <xf numFmtId="0" fontId="14" fillId="5" borderId="1" xfId="0" applyFont="1" applyFill="1" applyBorder="1" applyAlignment="1">
      <alignment horizontal="center"/>
    </xf>
    <xf numFmtId="10" fontId="6" fillId="5" borderId="1" xfId="5" applyNumberFormat="1" applyFont="1" applyFill="1" applyBorder="1"/>
    <xf numFmtId="0" fontId="14" fillId="6" borderId="2" xfId="0" applyFont="1" applyFill="1" applyBorder="1"/>
    <xf numFmtId="0" fontId="14" fillId="6" borderId="3" xfId="0" applyFont="1" applyFill="1" applyBorder="1"/>
    <xf numFmtId="0" fontId="14" fillId="6" borderId="4" xfId="0" applyFont="1" applyFill="1" applyBorder="1"/>
    <xf numFmtId="0" fontId="14" fillId="6" borderId="1" xfId="0" applyFont="1" applyFill="1" applyBorder="1" applyAlignment="1">
      <alignment horizontal="center"/>
    </xf>
    <xf numFmtId="10" fontId="6" fillId="6" borderId="1" xfId="5" applyNumberFormat="1" applyFont="1" applyFill="1" applyBorder="1"/>
    <xf numFmtId="0" fontId="14" fillId="7" borderId="2" xfId="0" applyFont="1" applyFill="1" applyBorder="1"/>
    <xf numFmtId="0" fontId="14" fillId="7" borderId="3" xfId="0" applyFont="1" applyFill="1" applyBorder="1"/>
    <xf numFmtId="0" fontId="14" fillId="7" borderId="4" xfId="0" applyFont="1" applyFill="1" applyBorder="1"/>
    <xf numFmtId="0" fontId="14" fillId="7" borderId="1" xfId="0" applyFont="1" applyFill="1" applyBorder="1" applyAlignment="1">
      <alignment horizontal="center"/>
    </xf>
    <xf numFmtId="10" fontId="6" fillId="7" borderId="1" xfId="5" applyNumberFormat="1" applyFont="1" applyFill="1" applyBorder="1"/>
    <xf numFmtId="0" fontId="14" fillId="8" borderId="2" xfId="0" applyFont="1" applyFill="1" applyBorder="1"/>
    <xf numFmtId="0" fontId="14" fillId="8" borderId="3" xfId="0" applyFont="1" applyFill="1" applyBorder="1"/>
    <xf numFmtId="0" fontId="14" fillId="8" borderId="4" xfId="0" applyFont="1" applyFill="1" applyBorder="1"/>
    <xf numFmtId="0" fontId="14" fillId="8" borderId="1" xfId="0" applyFont="1" applyFill="1" applyBorder="1" applyAlignment="1">
      <alignment horizontal="center"/>
    </xf>
    <xf numFmtId="10" fontId="6" fillId="8" borderId="1" xfId="5" applyNumberFormat="1" applyFont="1" applyFill="1" applyBorder="1"/>
    <xf numFmtId="0" fontId="6" fillId="2" borderId="0" xfId="0" applyFont="1" applyFill="1" applyBorder="1"/>
    <xf numFmtId="0" fontId="8" fillId="0" borderId="5" xfId="0" applyFont="1" applyFill="1" applyBorder="1"/>
    <xf numFmtId="0" fontId="8" fillId="0" borderId="0" xfId="0" applyFont="1" applyFill="1" applyBorder="1" applyAlignment="1"/>
    <xf numFmtId="0" fontId="8" fillId="0" borderId="0" xfId="0" applyFont="1" applyFill="1" applyAlignment="1"/>
    <xf numFmtId="0" fontId="8" fillId="0" borderId="0" xfId="0" applyFont="1" applyFill="1"/>
    <xf numFmtId="0" fontId="6" fillId="2" borderId="0" xfId="0" applyFont="1" applyFill="1" applyAlignment="1">
      <alignment horizontal="center"/>
    </xf>
    <xf numFmtId="164" fontId="0" fillId="0" borderId="0" xfId="3" applyFont="1"/>
    <xf numFmtId="0" fontId="15" fillId="2" borderId="0" xfId="0" applyFont="1" applyFill="1"/>
    <xf numFmtId="0" fontId="16" fillId="2" borderId="0" xfId="0" applyFont="1" applyFill="1"/>
    <xf numFmtId="16" fontId="13" fillId="3" borderId="4" xfId="0" quotePrefix="1" applyNumberFormat="1" applyFont="1" applyFill="1" applyBorder="1" applyAlignment="1">
      <alignment horizontal="left" indent="1"/>
    </xf>
    <xf numFmtId="0" fontId="14" fillId="4" borderId="4" xfId="0" quotePrefix="1" applyFont="1" applyFill="1" applyBorder="1" applyAlignment="1">
      <alignment horizontal="left" indent="1"/>
    </xf>
    <xf numFmtId="0" fontId="14" fillId="5" borderId="4" xfId="0" quotePrefix="1" applyFont="1" applyFill="1" applyBorder="1" applyAlignment="1">
      <alignment horizontal="left" indent="1"/>
    </xf>
    <xf numFmtId="0" fontId="14" fillId="6" borderId="4" xfId="0" quotePrefix="1" applyFont="1" applyFill="1" applyBorder="1" applyAlignment="1">
      <alignment horizontal="left" indent="1"/>
    </xf>
    <xf numFmtId="0" fontId="9" fillId="2" borderId="4" xfId="0" quotePrefix="1" applyFont="1" applyFill="1" applyBorder="1" applyAlignment="1">
      <alignment horizontal="left" indent="1"/>
    </xf>
    <xf numFmtId="0" fontId="14" fillId="7" borderId="4" xfId="0" quotePrefix="1" applyFont="1" applyFill="1" applyBorder="1" applyAlignment="1">
      <alignment horizontal="left" indent="1"/>
    </xf>
    <xf numFmtId="0" fontId="14" fillId="8" borderId="4" xfId="0" quotePrefix="1" applyFont="1" applyFill="1" applyBorder="1" applyAlignment="1">
      <alignment horizontal="left" indent="1"/>
    </xf>
    <xf numFmtId="0" fontId="17" fillId="2" borderId="0" xfId="0" applyFont="1" applyFill="1"/>
    <xf numFmtId="0" fontId="14" fillId="2" borderId="0" xfId="0" applyFont="1" applyFill="1"/>
    <xf numFmtId="165" fontId="17" fillId="2" borderId="0" xfId="1" applyFont="1" applyFill="1"/>
    <xf numFmtId="0" fontId="19" fillId="0" borderId="0" xfId="0" applyFont="1" applyAlignment="1">
      <alignment horizontal="center"/>
    </xf>
    <xf numFmtId="0" fontId="17" fillId="0" borderId="0" xfId="0" applyFont="1"/>
    <xf numFmtId="0" fontId="20" fillId="0" borderId="0" xfId="0" applyFont="1" applyAlignment="1">
      <alignment horizontal="center"/>
    </xf>
    <xf numFmtId="0" fontId="20" fillId="0" borderId="0" xfId="0" applyFont="1"/>
    <xf numFmtId="169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23" fillId="0" borderId="0" xfId="0" applyFont="1"/>
    <xf numFmtId="0" fontId="24" fillId="0" borderId="0" xfId="0" applyFont="1"/>
    <xf numFmtId="0" fontId="24" fillId="0" borderId="0" xfId="0" applyFont="1" applyAlignment="1">
      <alignment horizontal="center"/>
    </xf>
    <xf numFmtId="0" fontId="25" fillId="0" borderId="0" xfId="0" applyFont="1"/>
    <xf numFmtId="0" fontId="26" fillId="0" borderId="0" xfId="0" applyFont="1" applyAlignment="1">
      <alignment horizontal="center"/>
    </xf>
    <xf numFmtId="0" fontId="26" fillId="0" borderId="0" xfId="0" applyFont="1"/>
    <xf numFmtId="169" fontId="26" fillId="0" borderId="0" xfId="0" applyNumberFormat="1" applyFont="1" applyAlignment="1">
      <alignment horizontal="right"/>
    </xf>
    <xf numFmtId="0" fontId="26" fillId="0" borderId="0" xfId="0" applyFont="1" applyAlignment="1">
      <alignment horizontal="right"/>
    </xf>
    <xf numFmtId="164" fontId="26" fillId="0" borderId="0" xfId="3" applyFont="1" applyAlignment="1">
      <alignment horizontal="center"/>
    </xf>
    <xf numFmtId="165" fontId="27" fillId="0" borderId="0" xfId="1" applyFont="1" applyBorder="1" applyAlignment="1">
      <alignment horizontal="center"/>
    </xf>
    <xf numFmtId="164" fontId="26" fillId="0" borderId="0" xfId="0" applyNumberFormat="1" applyFont="1" applyAlignment="1">
      <alignment horizontal="center"/>
    </xf>
    <xf numFmtId="165" fontId="28" fillId="0" borderId="0" xfId="1" applyFont="1" applyAlignment="1">
      <alignment horizontal="center"/>
    </xf>
    <xf numFmtId="0" fontId="29" fillId="0" borderId="0" xfId="0" applyFont="1"/>
    <xf numFmtId="164" fontId="29" fillId="0" borderId="0" xfId="0" applyNumberFormat="1" applyFont="1" applyAlignment="1">
      <alignment horizontal="center"/>
    </xf>
    <xf numFmtId="8" fontId="26" fillId="0" borderId="0" xfId="3" applyNumberFormat="1" applyFont="1" applyAlignment="1">
      <alignment horizontal="center"/>
    </xf>
    <xf numFmtId="0" fontId="30" fillId="0" borderId="0" xfId="0" applyFont="1"/>
    <xf numFmtId="0" fontId="31" fillId="0" borderId="0" xfId="0" applyFont="1" applyAlignment="1">
      <alignment horizontal="center"/>
    </xf>
    <xf numFmtId="164" fontId="30" fillId="0" borderId="0" xfId="3" applyFont="1"/>
    <xf numFmtId="164" fontId="30" fillId="0" borderId="0" xfId="0" applyNumberFormat="1" applyFont="1"/>
    <xf numFmtId="0" fontId="31" fillId="0" borderId="0" xfId="0" applyFont="1"/>
    <xf numFmtId="165" fontId="32" fillId="0" borderId="0" xfId="1" applyFont="1"/>
    <xf numFmtId="8" fontId="30" fillId="0" borderId="0" xfId="0" applyNumberFormat="1" applyFont="1"/>
    <xf numFmtId="165" fontId="30" fillId="0" borderId="0" xfId="1" applyFont="1"/>
    <xf numFmtId="0" fontId="23" fillId="0" borderId="0" xfId="0" applyFont="1" applyAlignment="1">
      <alignment horizontal="center"/>
    </xf>
    <xf numFmtId="10" fontId="30" fillId="0" borderId="0" xfId="5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8" fontId="30" fillId="0" borderId="0" xfId="1" applyNumberFormat="1" applyFont="1"/>
    <xf numFmtId="0" fontId="30" fillId="0" borderId="0" xfId="0" applyFont="1" applyAlignment="1">
      <alignment horizontal="center"/>
    </xf>
    <xf numFmtId="164" fontId="30" fillId="0" borderId="0" xfId="1" applyNumberFormat="1" applyFont="1"/>
    <xf numFmtId="0" fontId="30" fillId="0" borderId="0" xfId="0" applyFont="1" applyAlignment="1">
      <alignment horizontal="left" indent="1"/>
    </xf>
    <xf numFmtId="164" fontId="30" fillId="0" borderId="0" xfId="3" applyFont="1" applyAlignment="1">
      <alignment horizontal="center"/>
    </xf>
    <xf numFmtId="165" fontId="30" fillId="0" borderId="0" xfId="1" applyFont="1" applyAlignment="1">
      <alignment horizontal="center"/>
    </xf>
    <xf numFmtId="165" fontId="30" fillId="0" borderId="0" xfId="1" applyFont="1" applyBorder="1" applyAlignment="1">
      <alignment horizontal="center"/>
    </xf>
    <xf numFmtId="2" fontId="33" fillId="0" borderId="0" xfId="0" applyNumberFormat="1" applyFont="1" applyAlignment="1">
      <alignment horizontal="center"/>
    </xf>
    <xf numFmtId="0" fontId="33" fillId="0" borderId="0" xfId="0" applyFont="1"/>
    <xf numFmtId="0" fontId="33" fillId="0" borderId="0" xfId="0" applyFont="1" applyAlignment="1">
      <alignment horizontal="center"/>
    </xf>
    <xf numFmtId="0" fontId="34" fillId="0" borderId="0" xfId="0" applyFont="1"/>
    <xf numFmtId="164" fontId="34" fillId="0" borderId="0" xfId="0" applyNumberFormat="1" applyFont="1"/>
    <xf numFmtId="0" fontId="30" fillId="0" borderId="6" xfId="0" applyFont="1" applyBorder="1"/>
    <xf numFmtId="0" fontId="30" fillId="0" borderId="5" xfId="0" applyFont="1" applyBorder="1"/>
    <xf numFmtId="0" fontId="17" fillId="0" borderId="5" xfId="0" applyFont="1" applyBorder="1"/>
    <xf numFmtId="164" fontId="30" fillId="0" borderId="5" xfId="3" applyFont="1" applyBorder="1" applyAlignment="1">
      <alignment horizontal="center"/>
    </xf>
    <xf numFmtId="164" fontId="30" fillId="0" borderId="7" xfId="3" applyFont="1" applyBorder="1"/>
    <xf numFmtId="0" fontId="30" fillId="0" borderId="8" xfId="0" applyFont="1" applyBorder="1"/>
    <xf numFmtId="0" fontId="30" fillId="0" borderId="0" xfId="0" applyFont="1" applyBorder="1"/>
    <xf numFmtId="10" fontId="30" fillId="0" borderId="0" xfId="5" applyNumberFormat="1" applyFont="1" applyBorder="1" applyAlignment="1">
      <alignment horizontal="center"/>
    </xf>
    <xf numFmtId="164" fontId="30" fillId="0" borderId="0" xfId="3" applyFont="1" applyBorder="1" applyAlignment="1">
      <alignment horizontal="center"/>
    </xf>
    <xf numFmtId="164" fontId="30" fillId="0" borderId="9" xfId="3" applyFont="1" applyBorder="1"/>
    <xf numFmtId="165" fontId="30" fillId="0" borderId="9" xfId="1" applyFont="1" applyBorder="1"/>
    <xf numFmtId="164" fontId="30" fillId="0" borderId="0" xfId="5" applyNumberFormat="1" applyFont="1" applyBorder="1" applyAlignment="1">
      <alignment horizontal="center"/>
    </xf>
    <xf numFmtId="164" fontId="30" fillId="0" borderId="9" xfId="0" applyNumberFormat="1" applyFont="1" applyBorder="1"/>
    <xf numFmtId="0" fontId="30" fillId="0" borderId="10" xfId="0" applyFont="1" applyBorder="1"/>
    <xf numFmtId="0" fontId="30" fillId="0" borderId="11" xfId="0" applyFont="1" applyBorder="1" applyAlignment="1">
      <alignment horizontal="center"/>
    </xf>
    <xf numFmtId="10" fontId="30" fillId="0" borderId="11" xfId="5" applyNumberFormat="1" applyFont="1" applyBorder="1" applyAlignment="1">
      <alignment horizontal="center"/>
    </xf>
    <xf numFmtId="164" fontId="30" fillId="0" borderId="11" xfId="3" applyFont="1" applyBorder="1" applyAlignment="1">
      <alignment horizontal="center"/>
    </xf>
    <xf numFmtId="164" fontId="30" fillId="0" borderId="12" xfId="3" applyFont="1" applyBorder="1"/>
    <xf numFmtId="0" fontId="30" fillId="0" borderId="0" xfId="0" applyFont="1" applyAlignment="1">
      <alignment horizontal="left"/>
    </xf>
    <xf numFmtId="0" fontId="20" fillId="2" borderId="0" xfId="0" applyFont="1" applyFill="1"/>
    <xf numFmtId="0" fontId="19" fillId="2" borderId="0" xfId="0" applyFont="1" applyFill="1" applyAlignment="1">
      <alignment horizontal="center"/>
    </xf>
    <xf numFmtId="168" fontId="20" fillId="2" borderId="0" xfId="0" applyNumberFormat="1" applyFont="1" applyFill="1" applyAlignment="1">
      <alignment horizontal="center"/>
    </xf>
    <xf numFmtId="2" fontId="20" fillId="2" borderId="0" xfId="0" applyNumberFormat="1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0" fontId="23" fillId="2" borderId="0" xfId="0" applyFont="1" applyFill="1"/>
    <xf numFmtId="0" fontId="17" fillId="2" borderId="0" xfId="0" applyFont="1" applyFill="1" applyAlignment="1">
      <alignment horizontal="right"/>
    </xf>
    <xf numFmtId="0" fontId="19" fillId="2" borderId="0" xfId="0" applyFont="1" applyFill="1"/>
    <xf numFmtId="168" fontId="20" fillId="0" borderId="0" xfId="0" applyNumberFormat="1" applyFont="1" applyAlignment="1">
      <alignment horizontal="center"/>
    </xf>
    <xf numFmtId="164" fontId="20" fillId="0" borderId="0" xfId="3" applyFont="1" applyAlignment="1">
      <alignment horizontal="right"/>
    </xf>
    <xf numFmtId="10" fontId="20" fillId="0" borderId="0" xfId="5" applyNumberFormat="1" applyFont="1" applyAlignment="1">
      <alignment horizontal="center"/>
    </xf>
    <xf numFmtId="165" fontId="20" fillId="0" borderId="0" xfId="1" applyFont="1" applyAlignment="1">
      <alignment horizontal="right"/>
    </xf>
    <xf numFmtId="0" fontId="20" fillId="0" borderId="0" xfId="0" applyFont="1" applyAlignment="1">
      <alignment horizontal="left" indent="1"/>
    </xf>
    <xf numFmtId="43" fontId="20" fillId="0" borderId="0" xfId="0" applyNumberFormat="1" applyFont="1" applyAlignment="1">
      <alignment horizontal="right"/>
    </xf>
    <xf numFmtId="43" fontId="22" fillId="0" borderId="0" xfId="0" applyNumberFormat="1" applyFont="1" applyAlignment="1">
      <alignment horizontal="right"/>
    </xf>
    <xf numFmtId="44" fontId="20" fillId="0" borderId="0" xfId="0" applyNumberFormat="1" applyFont="1" applyAlignment="1">
      <alignment horizontal="right"/>
    </xf>
    <xf numFmtId="164" fontId="23" fillId="0" borderId="0" xfId="3" applyFont="1" applyAlignment="1">
      <alignment horizontal="right"/>
    </xf>
    <xf numFmtId="0" fontId="19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165" fontId="20" fillId="0" borderId="0" xfId="1" applyFont="1" applyAlignment="1"/>
    <xf numFmtId="165" fontId="21" fillId="0" borderId="0" xfId="1" applyFont="1" applyAlignment="1">
      <alignment horizontal="right"/>
    </xf>
    <xf numFmtId="170" fontId="20" fillId="0" borderId="0" xfId="3" applyNumberFormat="1" applyFont="1" applyAlignment="1">
      <alignment horizontal="right"/>
    </xf>
    <xf numFmtId="165" fontId="23" fillId="0" borderId="0" xfId="1" applyFont="1" applyAlignment="1"/>
    <xf numFmtId="4" fontId="20" fillId="0" borderId="0" xfId="0" applyNumberFormat="1" applyFont="1" applyAlignment="1">
      <alignment horizontal="center"/>
    </xf>
    <xf numFmtId="4" fontId="23" fillId="0" borderId="0" xfId="0" applyNumberFormat="1" applyFont="1" applyAlignment="1">
      <alignment horizontal="center"/>
    </xf>
    <xf numFmtId="164" fontId="23" fillId="0" borderId="0" xfId="3" applyFont="1" applyAlignment="1">
      <alignment horizontal="center"/>
    </xf>
    <xf numFmtId="0" fontId="21" fillId="0" borderId="0" xfId="0" applyFont="1"/>
    <xf numFmtId="168" fontId="20" fillId="0" borderId="0" xfId="0" applyNumberFormat="1" applyFont="1" applyAlignment="1">
      <alignment horizontal="right"/>
    </xf>
    <xf numFmtId="176" fontId="20" fillId="0" borderId="0" xfId="0" applyNumberFormat="1" applyFont="1" applyAlignment="1">
      <alignment horizontal="right"/>
    </xf>
    <xf numFmtId="0" fontId="17" fillId="2" borderId="0" xfId="0" applyFont="1" applyFill="1" applyBorder="1"/>
    <xf numFmtId="175" fontId="20" fillId="0" borderId="0" xfId="1" applyNumberFormat="1" applyFont="1" applyAlignment="1">
      <alignment horizontal="right"/>
    </xf>
    <xf numFmtId="0" fontId="36" fillId="2" borderId="0" xfId="0" applyFont="1" applyFill="1"/>
    <xf numFmtId="0" fontId="17" fillId="2" borderId="6" xfId="0" applyFont="1" applyFill="1" applyBorder="1"/>
    <xf numFmtId="164" fontId="17" fillId="2" borderId="5" xfId="3" applyFont="1" applyFill="1" applyBorder="1" applyAlignment="1">
      <alignment horizontal="right"/>
    </xf>
    <xf numFmtId="164" fontId="17" fillId="2" borderId="7" xfId="3" applyFont="1" applyFill="1" applyBorder="1" applyAlignment="1">
      <alignment horizontal="right"/>
    </xf>
    <xf numFmtId="0" fontId="17" fillId="2" borderId="8" xfId="0" applyFont="1" applyFill="1" applyBorder="1"/>
    <xf numFmtId="10" fontId="17" fillId="2" borderId="0" xfId="5" applyNumberFormat="1" applyFont="1" applyFill="1" applyBorder="1" applyAlignment="1">
      <alignment horizontal="right"/>
    </xf>
    <xf numFmtId="10" fontId="17" fillId="2" borderId="9" xfId="5" applyNumberFormat="1" applyFont="1" applyFill="1" applyBorder="1" applyAlignment="1">
      <alignment horizontal="right"/>
    </xf>
    <xf numFmtId="165" fontId="17" fillId="2" borderId="0" xfId="1" applyFont="1" applyFill="1" applyBorder="1" applyAlignment="1">
      <alignment horizontal="right"/>
    </xf>
    <xf numFmtId="165" fontId="17" fillId="2" borderId="9" xfId="1" applyFont="1" applyFill="1" applyBorder="1" applyAlignment="1">
      <alignment horizontal="right"/>
    </xf>
    <xf numFmtId="164" fontId="17" fillId="2" borderId="0" xfId="3" applyFont="1" applyFill="1" applyBorder="1" applyAlignment="1">
      <alignment horizontal="right"/>
    </xf>
    <xf numFmtId="164" fontId="17" fillId="2" borderId="9" xfId="3" applyFont="1" applyFill="1" applyBorder="1" applyAlignment="1">
      <alignment horizontal="right"/>
    </xf>
    <xf numFmtId="0" fontId="17" fillId="2" borderId="10" xfId="0" applyFont="1" applyFill="1" applyBorder="1"/>
    <xf numFmtId="164" fontId="17" fillId="2" borderId="11" xfId="3" applyFont="1" applyFill="1" applyBorder="1" applyAlignment="1">
      <alignment horizontal="right"/>
    </xf>
    <xf numFmtId="164" fontId="17" fillId="2" borderId="12" xfId="3" applyFont="1" applyFill="1" applyBorder="1" applyAlignment="1">
      <alignment horizontal="right"/>
    </xf>
    <xf numFmtId="164" fontId="17" fillId="2" borderId="0" xfId="3" applyFont="1" applyFill="1" applyAlignment="1">
      <alignment horizontal="right"/>
    </xf>
    <xf numFmtId="0" fontId="14" fillId="2" borderId="0" xfId="0" applyFont="1" applyFill="1" applyAlignment="1">
      <alignment horizontal="right"/>
    </xf>
    <xf numFmtId="164" fontId="14" fillId="2" borderId="0" xfId="0" applyNumberFormat="1" applyFont="1" applyFill="1" applyAlignment="1">
      <alignment horizontal="right"/>
    </xf>
    <xf numFmtId="0" fontId="36" fillId="2" borderId="0" xfId="0" applyFont="1" applyFill="1" applyAlignment="1">
      <alignment horizontal="right"/>
    </xf>
    <xf numFmtId="0" fontId="36" fillId="2" borderId="11" xfId="0" applyFont="1" applyFill="1" applyBorder="1"/>
    <xf numFmtId="0" fontId="17" fillId="2" borderId="11" xfId="0" applyFont="1" applyFill="1" applyBorder="1"/>
    <xf numFmtId="0" fontId="36" fillId="2" borderId="11" xfId="0" applyFont="1" applyFill="1" applyBorder="1" applyAlignment="1">
      <alignment horizontal="right"/>
    </xf>
    <xf numFmtId="0" fontId="17" fillId="2" borderId="5" xfId="0" applyFont="1" applyFill="1" applyBorder="1"/>
    <xf numFmtId="165" fontId="17" fillId="2" borderId="5" xfId="1" applyFont="1" applyFill="1" applyBorder="1"/>
    <xf numFmtId="164" fontId="17" fillId="2" borderId="5" xfId="3" applyFont="1" applyFill="1" applyBorder="1"/>
    <xf numFmtId="165" fontId="17" fillId="2" borderId="0" xfId="1" applyFont="1" applyFill="1" applyBorder="1"/>
    <xf numFmtId="165" fontId="37" fillId="2" borderId="0" xfId="1" applyFont="1" applyFill="1" applyBorder="1"/>
    <xf numFmtId="165" fontId="36" fillId="2" borderId="0" xfId="1" applyFont="1" applyFill="1"/>
    <xf numFmtId="164" fontId="36" fillId="2" borderId="0" xfId="3" applyFont="1" applyFill="1"/>
    <xf numFmtId="0" fontId="36" fillId="2" borderId="11" xfId="0" applyFont="1" applyFill="1" applyBorder="1" applyAlignment="1">
      <alignment horizontal="left"/>
    </xf>
    <xf numFmtId="165" fontId="36" fillId="2" borderId="11" xfId="1" applyFont="1" applyFill="1" applyBorder="1" applyAlignment="1">
      <alignment horizontal="right"/>
    </xf>
    <xf numFmtId="0" fontId="17" fillId="2" borderId="0" xfId="1" applyNumberFormat="1" applyFont="1" applyFill="1" applyAlignment="1">
      <alignment horizontal="left"/>
    </xf>
    <xf numFmtId="0" fontId="17" fillId="2" borderId="0" xfId="1" applyNumberFormat="1" applyFont="1" applyFill="1" applyBorder="1" applyAlignment="1">
      <alignment horizontal="left"/>
    </xf>
    <xf numFmtId="165" fontId="17" fillId="2" borderId="0" xfId="1" applyFont="1" applyFill="1" applyBorder="1" applyAlignment="1">
      <alignment horizontal="center"/>
    </xf>
    <xf numFmtId="0" fontId="36" fillId="2" borderId="0" xfId="1" applyNumberFormat="1" applyFont="1" applyFill="1" applyAlignment="1">
      <alignment horizontal="left"/>
    </xf>
    <xf numFmtId="165" fontId="17" fillId="2" borderId="0" xfId="1" applyFont="1" applyFill="1" applyAlignment="1">
      <alignment horizontal="left"/>
    </xf>
    <xf numFmtId="0" fontId="9" fillId="0" borderId="0" xfId="0" applyFont="1"/>
    <xf numFmtId="164" fontId="26" fillId="0" borderId="0" xfId="3" applyNumberFormat="1" applyFont="1"/>
    <xf numFmtId="177" fontId="26" fillId="0" borderId="0" xfId="0" applyNumberFormat="1" applyFont="1" applyAlignment="1">
      <alignment horizontal="right"/>
    </xf>
    <xf numFmtId="0" fontId="18" fillId="0" borderId="0" xfId="0" applyFont="1"/>
    <xf numFmtId="0" fontId="18" fillId="0" borderId="0" xfId="0" applyFont="1" applyBorder="1"/>
    <xf numFmtId="0" fontId="38" fillId="0" borderId="0" xfId="0" applyFont="1"/>
    <xf numFmtId="0" fontId="39" fillId="0" borderId="0" xfId="0" applyFont="1"/>
    <xf numFmtId="178" fontId="20" fillId="0" borderId="0" xfId="0" applyNumberFormat="1" applyFont="1" applyAlignment="1">
      <alignment horizontal="right"/>
    </xf>
    <xf numFmtId="0" fontId="7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20" fillId="0" borderId="0" xfId="0" applyFont="1" applyFill="1" applyBorder="1"/>
    <xf numFmtId="178" fontId="0" fillId="0" borderId="0" xfId="0" applyNumberFormat="1" applyFill="1" applyAlignment="1">
      <alignment horizontal="center"/>
    </xf>
    <xf numFmtId="0" fontId="14" fillId="8" borderId="6" xfId="0" applyFont="1" applyFill="1" applyBorder="1"/>
    <xf numFmtId="0" fontId="14" fillId="8" borderId="5" xfId="0" applyFont="1" applyFill="1" applyBorder="1"/>
    <xf numFmtId="0" fontId="14" fillId="8" borderId="7" xfId="0" applyFont="1" applyFill="1" applyBorder="1"/>
    <xf numFmtId="0" fontId="14" fillId="8" borderId="13" xfId="0" applyFont="1" applyFill="1" applyBorder="1" applyAlignment="1">
      <alignment horizontal="center"/>
    </xf>
    <xf numFmtId="0" fontId="14" fillId="8" borderId="7" xfId="0" quotePrefix="1" applyFont="1" applyFill="1" applyBorder="1" applyAlignment="1">
      <alignment horizontal="left" indent="1"/>
    </xf>
    <xf numFmtId="10" fontId="6" fillId="8" borderId="13" xfId="5" applyNumberFormat="1" applyFont="1" applyFill="1" applyBorder="1"/>
    <xf numFmtId="0" fontId="14" fillId="2" borderId="14" xfId="0" applyFont="1" applyFill="1" applyBorder="1"/>
    <xf numFmtId="0" fontId="14" fillId="2" borderId="14" xfId="0" applyFont="1" applyFill="1" applyBorder="1" applyAlignment="1">
      <alignment horizontal="center"/>
    </xf>
    <xf numFmtId="0" fontId="14" fillId="2" borderId="14" xfId="0" quotePrefix="1" applyFont="1" applyFill="1" applyBorder="1" applyAlignment="1">
      <alignment horizontal="left" indent="1"/>
    </xf>
    <xf numFmtId="10" fontId="6" fillId="2" borderId="14" xfId="5" applyNumberFormat="1" applyFont="1" applyFill="1" applyBorder="1"/>
    <xf numFmtId="0" fontId="6" fillId="2" borderId="0" xfId="0" applyFont="1" applyFill="1" applyBorder="1" applyAlignment="1">
      <alignment horizontal="right"/>
    </xf>
    <xf numFmtId="165" fontId="22" fillId="0" borderId="0" xfId="1" applyFont="1" applyAlignment="1">
      <alignment horizontal="right"/>
    </xf>
    <xf numFmtId="164" fontId="42" fillId="0" borderId="0" xfId="3" applyFont="1"/>
    <xf numFmtId="44" fontId="42" fillId="0" borderId="0" xfId="3" applyNumberFormat="1" applyFont="1"/>
    <xf numFmtId="0" fontId="43" fillId="2" borderId="0" xfId="0" applyFont="1" applyFill="1"/>
    <xf numFmtId="0" fontId="44" fillId="2" borderId="0" xfId="0" applyFont="1" applyFill="1"/>
    <xf numFmtId="0" fontId="45" fillId="2" borderId="0" xfId="0" applyFont="1" applyFill="1"/>
    <xf numFmtId="0" fontId="48" fillId="2" borderId="0" xfId="0" applyFont="1" applyFill="1"/>
    <xf numFmtId="0" fontId="50" fillId="0" borderId="5" xfId="0" applyFont="1" applyFill="1" applyBorder="1"/>
    <xf numFmtId="0" fontId="51" fillId="0" borderId="0" xfId="0" applyFont="1" applyFill="1" applyBorder="1" applyAlignment="1">
      <alignment horizontal="left" indent="1"/>
    </xf>
    <xf numFmtId="0" fontId="50" fillId="0" borderId="0" xfId="0" applyFont="1" applyFill="1" applyBorder="1" applyAlignment="1">
      <alignment horizontal="right"/>
    </xf>
    <xf numFmtId="167" fontId="51" fillId="0" borderId="9" xfId="0" applyNumberFormat="1" applyFont="1" applyFill="1" applyBorder="1" applyAlignment="1">
      <alignment horizontal="left"/>
    </xf>
    <xf numFmtId="176" fontId="51" fillId="0" borderId="0" xfId="0" applyNumberFormat="1" applyFont="1" applyFill="1" applyBorder="1" applyAlignment="1">
      <alignment horizontal="left" indent="1"/>
    </xf>
    <xf numFmtId="176" fontId="51" fillId="0" borderId="0" xfId="0" applyNumberFormat="1" applyFont="1" applyFill="1" applyBorder="1" applyAlignment="1">
      <alignment horizontal="left"/>
    </xf>
    <xf numFmtId="0" fontId="51" fillId="0" borderId="9" xfId="0" applyFont="1" applyFill="1" applyBorder="1" applyAlignment="1">
      <alignment horizontal="left"/>
    </xf>
    <xf numFmtId="172" fontId="51" fillId="0" borderId="0" xfId="0" applyNumberFormat="1" applyFont="1" applyFill="1" applyBorder="1" applyAlignment="1">
      <alignment horizontal="left" indent="1"/>
    </xf>
    <xf numFmtId="172" fontId="51" fillId="0" borderId="0" xfId="0" applyNumberFormat="1" applyFont="1" applyFill="1" applyBorder="1" applyAlignment="1">
      <alignment horizontal="left"/>
    </xf>
    <xf numFmtId="2" fontId="51" fillId="0" borderId="0" xfId="0" applyNumberFormat="1" applyFont="1" applyFill="1" applyBorder="1" applyAlignment="1">
      <alignment horizontal="left" indent="1"/>
    </xf>
    <xf numFmtId="166" fontId="51" fillId="0" borderId="0" xfId="0" applyNumberFormat="1" applyFont="1" applyFill="1" applyBorder="1" applyAlignment="1">
      <alignment horizontal="left" indent="1"/>
    </xf>
    <xf numFmtId="0" fontId="50" fillId="0" borderId="0" xfId="0" applyFont="1" applyFill="1" applyBorder="1" applyAlignment="1"/>
    <xf numFmtId="0" fontId="50" fillId="0" borderId="0" xfId="0" applyFont="1" applyFill="1" applyBorder="1" applyAlignment="1">
      <alignment horizontal="left"/>
    </xf>
    <xf numFmtId="0" fontId="50" fillId="0" borderId="6" xfId="0" applyFont="1" applyFill="1" applyBorder="1" applyAlignment="1"/>
    <xf numFmtId="0" fontId="50" fillId="0" borderId="8" xfId="0" applyFont="1" applyFill="1" applyBorder="1" applyAlignment="1"/>
    <xf numFmtId="0" fontId="43" fillId="0" borderId="0" xfId="0" applyFont="1" applyBorder="1" applyAlignment="1"/>
    <xf numFmtId="0" fontId="51" fillId="0" borderId="0" xfId="0" applyFont="1" applyFill="1" applyBorder="1" applyAlignment="1">
      <alignment horizontal="center"/>
    </xf>
    <xf numFmtId="173" fontId="51" fillId="0" borderId="0" xfId="0" applyNumberFormat="1" applyFont="1" applyFill="1" applyBorder="1" applyAlignment="1">
      <alignment horizontal="center"/>
    </xf>
    <xf numFmtId="0" fontId="51" fillId="0" borderId="9" xfId="0" applyFont="1" applyFill="1" applyBorder="1" applyAlignment="1">
      <alignment horizontal="center"/>
    </xf>
    <xf numFmtId="0" fontId="51" fillId="0" borderId="0" xfId="0" applyFont="1" applyBorder="1" applyAlignment="1"/>
    <xf numFmtId="0" fontId="50" fillId="0" borderId="10" xfId="0" applyFont="1" applyFill="1" applyBorder="1" applyAlignment="1"/>
    <xf numFmtId="0" fontId="41" fillId="9" borderId="8" xfId="0" applyFont="1" applyFill="1" applyBorder="1" applyAlignment="1">
      <alignment horizontal="left" indent="1"/>
    </xf>
    <xf numFmtId="0" fontId="41" fillId="3" borderId="8" xfId="0" applyFont="1" applyFill="1" applyBorder="1" applyAlignment="1">
      <alignment horizontal="left" indent="1"/>
    </xf>
    <xf numFmtId="0" fontId="40" fillId="3" borderId="6" xfId="0" applyFont="1" applyFill="1" applyBorder="1" applyAlignment="1">
      <alignment horizontal="left" indent="1"/>
    </xf>
    <xf numFmtId="0" fontId="41" fillId="3" borderId="6" xfId="0" applyFont="1" applyFill="1" applyBorder="1" applyAlignment="1">
      <alignment horizontal="left" indent="1"/>
    </xf>
    <xf numFmtId="0" fontId="40" fillId="3" borderId="8" xfId="0" applyFont="1" applyFill="1" applyBorder="1" applyAlignment="1">
      <alignment horizontal="left" indent="1"/>
    </xf>
    <xf numFmtId="0" fontId="13" fillId="3" borderId="0" xfId="0" applyFont="1" applyFill="1" applyBorder="1" applyAlignment="1"/>
    <xf numFmtId="0" fontId="13" fillId="3" borderId="15" xfId="0" applyFont="1" applyFill="1" applyBorder="1" applyAlignment="1">
      <alignment horizontal="left"/>
    </xf>
    <xf numFmtId="0" fontId="13" fillId="3" borderId="15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0" fontId="50" fillId="0" borderId="5" xfId="0" applyFont="1" applyFill="1" applyBorder="1" applyAlignment="1"/>
    <xf numFmtId="0" fontId="50" fillId="0" borderId="5" xfId="0" applyFont="1" applyFill="1" applyBorder="1" applyAlignment="1">
      <alignment horizontal="left"/>
    </xf>
    <xf numFmtId="0" fontId="50" fillId="0" borderId="5" xfId="0" applyFont="1" applyFill="1" applyBorder="1" applyAlignment="1">
      <alignment horizontal="right"/>
    </xf>
    <xf numFmtId="0" fontId="51" fillId="0" borderId="7" xfId="0" applyFont="1" applyFill="1" applyBorder="1" applyAlignment="1">
      <alignment horizontal="left"/>
    </xf>
    <xf numFmtId="0" fontId="50" fillId="0" borderId="11" xfId="0" applyFont="1" applyFill="1" applyBorder="1" applyAlignment="1"/>
    <xf numFmtId="0" fontId="50" fillId="0" borderId="11" xfId="0" applyFont="1" applyFill="1" applyBorder="1" applyAlignment="1">
      <alignment horizontal="right"/>
    </xf>
    <xf numFmtId="164" fontId="0" fillId="0" borderId="0" xfId="0" applyNumberFormat="1"/>
    <xf numFmtId="0" fontId="6" fillId="0" borderId="0" xfId="0" applyFont="1"/>
    <xf numFmtId="9" fontId="0" fillId="0" borderId="0" xfId="0" applyNumberFormat="1"/>
    <xf numFmtId="0" fontId="52" fillId="2" borderId="0" xfId="0" applyFont="1" applyFill="1"/>
    <xf numFmtId="0" fontId="53" fillId="2" borderId="0" xfId="0" applyFont="1" applyFill="1"/>
    <xf numFmtId="0" fontId="52" fillId="2" borderId="0" xfId="0" applyFont="1" applyFill="1" applyAlignment="1">
      <alignment horizontal="center"/>
    </xf>
    <xf numFmtId="0" fontId="56" fillId="0" borderId="0" xfId="0" applyFont="1"/>
    <xf numFmtId="0" fontId="56" fillId="0" borderId="0" xfId="0" applyFont="1" applyAlignment="1">
      <alignment horizontal="left"/>
    </xf>
    <xf numFmtId="0" fontId="57" fillId="0" borderId="0" xfId="0" applyFont="1" applyAlignment="1">
      <alignment horizontal="center"/>
    </xf>
    <xf numFmtId="0" fontId="58" fillId="0" borderId="0" xfId="0" applyFont="1"/>
    <xf numFmtId="0" fontId="58" fillId="0" borderId="0" xfId="0" applyFont="1" applyAlignment="1">
      <alignment horizontal="left"/>
    </xf>
    <xf numFmtId="174" fontId="58" fillId="0" borderId="0" xfId="3" applyNumberFormat="1" applyFont="1" applyAlignment="1">
      <alignment horizontal="right"/>
    </xf>
    <xf numFmtId="174" fontId="58" fillId="0" borderId="0" xfId="3" applyNumberFormat="1" applyFont="1" applyAlignment="1"/>
    <xf numFmtId="175" fontId="58" fillId="0" borderId="0" xfId="1" applyNumberFormat="1" applyFont="1" applyAlignment="1">
      <alignment horizontal="right"/>
    </xf>
    <xf numFmtId="175" fontId="58" fillId="0" borderId="0" xfId="1" applyNumberFormat="1" applyFont="1" applyAlignment="1"/>
    <xf numFmtId="175" fontId="58" fillId="0" borderId="0" xfId="1" applyNumberFormat="1" applyFont="1"/>
    <xf numFmtId="0" fontId="58" fillId="0" borderId="0" xfId="0" applyFont="1" applyAlignment="1">
      <alignment horizontal="left" indent="1"/>
    </xf>
    <xf numFmtId="164" fontId="59" fillId="0" borderId="0" xfId="3" applyFont="1" applyAlignment="1">
      <alignment horizontal="right"/>
    </xf>
    <xf numFmtId="175" fontId="59" fillId="0" borderId="0" xfId="1" applyNumberFormat="1" applyFont="1" applyAlignment="1"/>
    <xf numFmtId="175" fontId="59" fillId="0" borderId="0" xfId="1" applyNumberFormat="1" applyFont="1"/>
    <xf numFmtId="174" fontId="58" fillId="0" borderId="0" xfId="3" applyNumberFormat="1" applyFont="1"/>
    <xf numFmtId="0" fontId="58" fillId="0" borderId="0" xfId="0" applyFont="1" applyAlignment="1">
      <alignment horizontal="right"/>
    </xf>
    <xf numFmtId="175" fontId="59" fillId="0" borderId="0" xfId="1" applyNumberFormat="1" applyFont="1" applyAlignment="1">
      <alignment horizontal="right"/>
    </xf>
    <xf numFmtId="0" fontId="58" fillId="0" borderId="0" xfId="0" applyFont="1" applyAlignment="1">
      <alignment horizontal="center"/>
    </xf>
    <xf numFmtId="174" fontId="56" fillId="0" borderId="0" xfId="3" applyNumberFormat="1" applyFont="1" applyBorder="1"/>
    <xf numFmtId="175" fontId="58" fillId="0" borderId="0" xfId="1" applyNumberFormat="1" applyFont="1" applyBorder="1"/>
    <xf numFmtId="0" fontId="58" fillId="0" borderId="0" xfId="0" applyFont="1" applyBorder="1"/>
    <xf numFmtId="174" fontId="58" fillId="0" borderId="0" xfId="3" applyNumberFormat="1" applyFont="1" applyBorder="1"/>
    <xf numFmtId="176" fontId="56" fillId="0" borderId="0" xfId="0" applyNumberFormat="1" applyFont="1" applyAlignment="1">
      <alignment horizontal="center"/>
    </xf>
    <xf numFmtId="0" fontId="8" fillId="0" borderId="0" xfId="0" applyFont="1"/>
    <xf numFmtId="0" fontId="8" fillId="2" borderId="0" xfId="0" applyFont="1" applyFill="1" applyAlignment="1">
      <alignment horizontal="center"/>
    </xf>
    <xf numFmtId="0" fontId="11" fillId="0" borderId="9" xfId="0" applyFont="1" applyBorder="1"/>
    <xf numFmtId="0" fontId="60" fillId="0" borderId="0" xfId="0" applyFont="1" applyFill="1" applyBorder="1"/>
    <xf numFmtId="0" fontId="60" fillId="0" borderId="0" xfId="0" applyFont="1" applyFill="1" applyBorder="1" applyAlignment="1">
      <alignment horizontal="right" indent="1"/>
    </xf>
    <xf numFmtId="170" fontId="60" fillId="0" borderId="0" xfId="0" applyNumberFormat="1" applyFont="1" applyFill="1" applyBorder="1" applyAlignment="1">
      <alignment horizontal="right" indent="1"/>
    </xf>
    <xf numFmtId="0" fontId="60" fillId="0" borderId="16" xfId="0" applyFont="1" applyFill="1" applyBorder="1" applyAlignment="1">
      <alignment horizontal="center"/>
    </xf>
    <xf numFmtId="0" fontId="60" fillId="0" borderId="17" xfId="0" applyFont="1" applyFill="1" applyBorder="1" applyAlignment="1">
      <alignment horizontal="center"/>
    </xf>
    <xf numFmtId="4" fontId="60" fillId="0" borderId="18" xfId="0" applyNumberFormat="1" applyFont="1" applyFill="1" applyBorder="1" applyAlignment="1">
      <alignment horizontal="right" indent="1"/>
    </xf>
    <xf numFmtId="165" fontId="60" fillId="0" borderId="17" xfId="1" applyFont="1" applyFill="1" applyBorder="1" applyAlignment="1">
      <alignment horizontal="right" indent="1"/>
    </xf>
    <xf numFmtId="165" fontId="60" fillId="0" borderId="19" xfId="1" applyFont="1" applyFill="1" applyBorder="1" applyAlignment="1">
      <alignment horizontal="right" indent="1"/>
    </xf>
    <xf numFmtId="0" fontId="60" fillId="0" borderId="20" xfId="0" applyFont="1" applyFill="1" applyBorder="1" applyAlignment="1">
      <alignment horizontal="center"/>
    </xf>
    <xf numFmtId="0" fontId="60" fillId="0" borderId="21" xfId="0" applyFont="1" applyFill="1" applyBorder="1" applyAlignment="1">
      <alignment horizontal="center"/>
    </xf>
    <xf numFmtId="4" fontId="60" fillId="0" borderId="22" xfId="0" applyNumberFormat="1" applyFont="1" applyFill="1" applyBorder="1" applyAlignment="1">
      <alignment horizontal="right" indent="1"/>
    </xf>
    <xf numFmtId="4" fontId="60" fillId="0" borderId="23" xfId="0" applyNumberFormat="1" applyFont="1" applyFill="1" applyBorder="1" applyAlignment="1">
      <alignment horizontal="right" indent="1"/>
    </xf>
    <xf numFmtId="165" fontId="60" fillId="0" borderId="21" xfId="1" applyFont="1" applyFill="1" applyBorder="1" applyAlignment="1">
      <alignment horizontal="right" indent="1"/>
    </xf>
    <xf numFmtId="165" fontId="60" fillId="0" borderId="24" xfId="1" applyFont="1" applyFill="1" applyBorder="1" applyAlignment="1">
      <alignment horizontal="right" indent="1"/>
    </xf>
    <xf numFmtId="0" fontId="60" fillId="0" borderId="25" xfId="0" applyFont="1" applyFill="1" applyBorder="1" applyAlignment="1">
      <alignment horizontal="center"/>
    </xf>
    <xf numFmtId="0" fontId="60" fillId="0" borderId="26" xfId="0" applyFont="1" applyFill="1" applyBorder="1" applyAlignment="1">
      <alignment horizontal="center"/>
    </xf>
    <xf numFmtId="4" fontId="60" fillId="0" borderId="27" xfId="0" applyNumberFormat="1" applyFont="1" applyFill="1" applyBorder="1" applyAlignment="1">
      <alignment horizontal="right" indent="1"/>
    </xf>
    <xf numFmtId="165" fontId="60" fillId="0" borderId="26" xfId="1" applyFont="1" applyFill="1" applyBorder="1" applyAlignment="1">
      <alignment horizontal="right" indent="1"/>
    </xf>
    <xf numFmtId="165" fontId="60" fillId="0" borderId="28" xfId="1" applyFont="1" applyFill="1" applyBorder="1" applyAlignment="1">
      <alignment horizontal="right" indent="1"/>
    </xf>
    <xf numFmtId="0" fontId="61" fillId="0" borderId="0" xfId="0" applyFont="1" applyFill="1" applyBorder="1" applyAlignment="1">
      <alignment horizontal="left"/>
    </xf>
    <xf numFmtId="0" fontId="60" fillId="0" borderId="0" xfId="0" applyFont="1" applyFill="1" applyBorder="1" applyAlignment="1">
      <alignment horizontal="center"/>
    </xf>
    <xf numFmtId="0" fontId="62" fillId="10" borderId="37" xfId="0" applyFont="1" applyFill="1" applyBorder="1" applyAlignment="1">
      <alignment horizontal="center" vertical="center"/>
    </xf>
    <xf numFmtId="0" fontId="62" fillId="10" borderId="38" xfId="0" applyFont="1" applyFill="1" applyBorder="1" applyAlignment="1">
      <alignment horizontal="center" vertical="center"/>
    </xf>
    <xf numFmtId="10" fontId="62" fillId="10" borderId="39" xfId="5" applyNumberFormat="1" applyFont="1" applyFill="1" applyBorder="1" applyAlignment="1">
      <alignment horizontal="right" indent="1"/>
    </xf>
    <xf numFmtId="10" fontId="62" fillId="10" borderId="37" xfId="5" applyNumberFormat="1" applyFont="1" applyFill="1" applyBorder="1" applyAlignment="1">
      <alignment horizontal="right" indent="1"/>
    </xf>
    <xf numFmtId="10" fontId="62" fillId="10" borderId="40" xfId="5" applyNumberFormat="1" applyFont="1" applyFill="1" applyBorder="1" applyAlignment="1">
      <alignment horizontal="right" indent="1"/>
    </xf>
    <xf numFmtId="0" fontId="62" fillId="10" borderId="6" xfId="0" applyFont="1" applyFill="1" applyBorder="1"/>
    <xf numFmtId="0" fontId="62" fillId="10" borderId="41" xfId="0" applyFont="1" applyFill="1" applyBorder="1"/>
    <xf numFmtId="0" fontId="62" fillId="10" borderId="42" xfId="0" applyFont="1" applyFill="1" applyBorder="1" applyAlignment="1">
      <alignment horizontal="center" vertical="center"/>
    </xf>
    <xf numFmtId="3" fontId="0" fillId="0" borderId="0" xfId="0" applyNumberFormat="1" applyAlignment="1">
      <alignment horizontal="right" indent="1"/>
    </xf>
    <xf numFmtId="171" fontId="0" fillId="0" borderId="0" xfId="0" applyNumberFormat="1" applyAlignment="1">
      <alignment horizontal="right" indent="1"/>
    </xf>
    <xf numFmtId="10" fontId="0" fillId="0" borderId="0" xfId="6" applyNumberFormat="1" applyFont="1" applyAlignment="1">
      <alignment horizontal="right" indent="1"/>
    </xf>
    <xf numFmtId="0" fontId="63" fillId="11" borderId="43" xfId="0" applyFont="1" applyFill="1" applyBorder="1" applyAlignment="1">
      <alignment horizontal="center" vertical="center"/>
    </xf>
    <xf numFmtId="0" fontId="63" fillId="11" borderId="43" xfId="0" applyFont="1" applyFill="1" applyBorder="1" applyAlignment="1">
      <alignment horizontal="right" vertical="center" indent="1"/>
    </xf>
    <xf numFmtId="10" fontId="63" fillId="11" borderId="44" xfId="6" applyNumberFormat="1" applyFont="1" applyFill="1" applyBorder="1" applyAlignment="1">
      <alignment horizontal="right" indent="1"/>
    </xf>
    <xf numFmtId="10" fontId="63" fillId="11" borderId="43" xfId="6" applyNumberFormat="1" applyFont="1" applyFill="1" applyBorder="1" applyAlignment="1">
      <alignment horizontal="right" indent="1"/>
    </xf>
    <xf numFmtId="0" fontId="0" fillId="0" borderId="45" xfId="0" applyBorder="1" applyAlignment="1">
      <alignment horizontal="right" indent="1"/>
    </xf>
    <xf numFmtId="170" fontId="0" fillId="0" borderId="45" xfId="0" applyNumberFormat="1" applyBorder="1" applyAlignment="1">
      <alignment horizontal="right" indent="1"/>
    </xf>
    <xf numFmtId="170" fontId="0" fillId="0" borderId="46" xfId="0" applyNumberFormat="1" applyBorder="1" applyAlignment="1">
      <alignment horizontal="right" indent="1"/>
    </xf>
    <xf numFmtId="171" fontId="0" fillId="0" borderId="47" xfId="0" applyNumberFormat="1" applyBorder="1" applyAlignment="1">
      <alignment horizontal="right" indent="1"/>
    </xf>
    <xf numFmtId="171" fontId="0" fillId="0" borderId="45" xfId="0" applyNumberFormat="1" applyBorder="1" applyAlignment="1">
      <alignment horizontal="right" indent="1"/>
    </xf>
    <xf numFmtId="0" fontId="0" fillId="0" borderId="48" xfId="0" applyBorder="1" applyAlignment="1">
      <alignment horizontal="right" indent="1"/>
    </xf>
    <xf numFmtId="4" fontId="0" fillId="0" borderId="48" xfId="0" applyNumberFormat="1" applyBorder="1" applyAlignment="1">
      <alignment horizontal="right" indent="1"/>
    </xf>
    <xf numFmtId="4" fontId="0" fillId="0" borderId="49" xfId="0" applyNumberFormat="1" applyBorder="1" applyAlignment="1">
      <alignment horizontal="right" indent="1"/>
    </xf>
    <xf numFmtId="3" fontId="54" fillId="0" borderId="50" xfId="2" applyNumberFormat="1" applyFont="1" applyBorder="1" applyAlignment="1">
      <alignment horizontal="right" indent="1"/>
    </xf>
    <xf numFmtId="3" fontId="54" fillId="0" borderId="48" xfId="2" applyNumberFormat="1" applyFont="1" applyBorder="1" applyAlignment="1">
      <alignment horizontal="right" indent="1"/>
    </xf>
    <xf numFmtId="0" fontId="63" fillId="11" borderId="6" xfId="0" applyFont="1" applyFill="1" applyBorder="1"/>
    <xf numFmtId="0" fontId="63" fillId="11" borderId="51" xfId="0" applyFont="1" applyFill="1" applyBorder="1"/>
    <xf numFmtId="0" fontId="63" fillId="11" borderId="51" xfId="0" applyFont="1" applyFill="1" applyBorder="1" applyAlignment="1">
      <alignment horizontal="right" vertical="center" indent="1"/>
    </xf>
    <xf numFmtId="0" fontId="63" fillId="11" borderId="52" xfId="0" applyFont="1" applyFill="1" applyBorder="1" applyAlignment="1">
      <alignment horizontal="right" vertical="center" indent="1"/>
    </xf>
    <xf numFmtId="0" fontId="63" fillId="11" borderId="8" xfId="0" applyFont="1" applyFill="1" applyBorder="1" applyAlignment="1">
      <alignment horizontal="center" vertical="center"/>
    </xf>
    <xf numFmtId="0" fontId="63" fillId="11" borderId="53" xfId="0" applyFont="1" applyFill="1" applyBorder="1" applyAlignment="1">
      <alignment horizontal="right" vertical="center" indent="1"/>
    </xf>
    <xf numFmtId="10" fontId="63" fillId="11" borderId="54" xfId="6" applyNumberFormat="1" applyFont="1" applyFill="1" applyBorder="1" applyAlignment="1">
      <alignment horizontal="right" indent="1"/>
    </xf>
    <xf numFmtId="3" fontId="0" fillId="0" borderId="55" xfId="0" applyNumberFormat="1" applyBorder="1" applyAlignment="1">
      <alignment horizontal="center"/>
    </xf>
    <xf numFmtId="170" fontId="0" fillId="0" borderId="56" xfId="0" applyNumberFormat="1" applyBorder="1" applyAlignment="1">
      <alignment horizontal="right" indent="1"/>
    </xf>
    <xf numFmtId="171" fontId="0" fillId="0" borderId="57" xfId="0" applyNumberFormat="1" applyBorder="1" applyAlignment="1">
      <alignment horizontal="right" indent="1"/>
    </xf>
    <xf numFmtId="0" fontId="0" fillId="0" borderId="58" xfId="0" applyBorder="1" applyAlignment="1">
      <alignment horizontal="center"/>
    </xf>
    <xf numFmtId="4" fontId="0" fillId="0" borderId="59" xfId="0" applyNumberFormat="1" applyBorder="1" applyAlignment="1">
      <alignment horizontal="right" indent="1"/>
    </xf>
    <xf numFmtId="3" fontId="54" fillId="0" borderId="60" xfId="2" applyNumberFormat="1" applyFont="1" applyBorder="1" applyAlignment="1">
      <alignment horizontal="right" indent="1"/>
    </xf>
    <xf numFmtId="3" fontId="0" fillId="0" borderId="58" xfId="0" applyNumberFormat="1" applyBorder="1" applyAlignment="1">
      <alignment horizontal="center"/>
    </xf>
    <xf numFmtId="4" fontId="0" fillId="0" borderId="61" xfId="0" applyNumberFormat="1" applyBorder="1" applyAlignment="1">
      <alignment horizontal="right" indent="1"/>
    </xf>
    <xf numFmtId="0" fontId="0" fillId="0" borderId="62" xfId="0" applyBorder="1" applyAlignment="1">
      <alignment horizontal="center"/>
    </xf>
    <xf numFmtId="0" fontId="0" fillId="0" borderId="63" xfId="0" applyBorder="1" applyAlignment="1">
      <alignment horizontal="right" indent="1"/>
    </xf>
    <xf numFmtId="4" fontId="0" fillId="0" borderId="63" xfId="0" applyNumberFormat="1" applyBorder="1" applyAlignment="1">
      <alignment horizontal="right" indent="1"/>
    </xf>
    <xf numFmtId="4" fontId="0" fillId="0" borderId="64" xfId="0" applyNumberFormat="1" applyBorder="1" applyAlignment="1">
      <alignment horizontal="right" indent="1"/>
    </xf>
    <xf numFmtId="4" fontId="0" fillId="0" borderId="29" xfId="0" applyNumberFormat="1" applyBorder="1" applyAlignment="1">
      <alignment horizontal="right" indent="1"/>
    </xf>
    <xf numFmtId="3" fontId="54" fillId="0" borderId="65" xfId="2" applyNumberFormat="1" applyFont="1" applyBorder="1" applyAlignment="1">
      <alignment horizontal="right" indent="1"/>
    </xf>
    <xf numFmtId="3" fontId="54" fillId="0" borderId="63" xfId="2" applyNumberFormat="1" applyFont="1" applyBorder="1" applyAlignment="1">
      <alignment horizontal="right" indent="1"/>
    </xf>
    <xf numFmtId="3" fontId="54" fillId="0" borderId="66" xfId="2" applyNumberFormat="1" applyFont="1" applyBorder="1" applyAlignment="1">
      <alignment horizontal="right" indent="1"/>
    </xf>
    <xf numFmtId="0" fontId="62" fillId="10" borderId="67" xfId="0" applyFont="1" applyFill="1" applyBorder="1" applyAlignment="1">
      <alignment horizontal="center" vertical="center"/>
    </xf>
    <xf numFmtId="0" fontId="43" fillId="0" borderId="7" xfId="0" applyFont="1" applyFill="1" applyBorder="1" applyAlignment="1">
      <alignment horizontal="center"/>
    </xf>
    <xf numFmtId="2" fontId="43" fillId="0" borderId="0" xfId="0" applyNumberFormat="1" applyFont="1" applyFill="1" applyBorder="1" applyAlignment="1">
      <alignment horizontal="center"/>
    </xf>
    <xf numFmtId="0" fontId="43" fillId="0" borderId="5" xfId="0" applyFont="1" applyFill="1" applyBorder="1" applyAlignment="1">
      <alignment horizontal="left"/>
    </xf>
    <xf numFmtId="0" fontId="43" fillId="0" borderId="0" xfId="0" applyFont="1" applyFill="1" applyBorder="1" applyAlignment="1">
      <alignment horizontal="left"/>
    </xf>
    <xf numFmtId="0" fontId="43" fillId="0" borderId="9" xfId="0" applyFont="1" applyFill="1" applyBorder="1" applyAlignment="1">
      <alignment horizontal="center"/>
    </xf>
    <xf numFmtId="0" fontId="64" fillId="0" borderId="0" xfId="0" applyFont="1"/>
    <xf numFmtId="4" fontId="60" fillId="0" borderId="34" xfId="0" applyNumberFormat="1" applyFont="1" applyFill="1" applyBorder="1" applyAlignment="1">
      <alignment horizontal="right" indent="1"/>
    </xf>
    <xf numFmtId="0" fontId="60" fillId="0" borderId="5" xfId="0" applyFont="1" applyFill="1" applyBorder="1"/>
    <xf numFmtId="4" fontId="60" fillId="0" borderId="35" xfId="0" applyNumberFormat="1" applyFont="1" applyFill="1" applyBorder="1" applyAlignment="1">
      <alignment horizontal="right" indent="1"/>
    </xf>
    <xf numFmtId="165" fontId="60" fillId="0" borderId="36" xfId="1" applyFont="1" applyFill="1" applyBorder="1" applyAlignment="1">
      <alignment horizontal="right" indent="1"/>
    </xf>
    <xf numFmtId="0" fontId="8" fillId="2" borderId="0" xfId="0" applyFont="1" applyFill="1"/>
    <xf numFmtId="0" fontId="64" fillId="2" borderId="0" xfId="0" applyFont="1" applyFill="1"/>
    <xf numFmtId="0" fontId="67" fillId="2" borderId="0" xfId="0" applyFont="1" applyFill="1"/>
    <xf numFmtId="0" fontId="67" fillId="2" borderId="0" xfId="0" applyFont="1" applyFill="1" applyAlignment="1">
      <alignment horizontal="right"/>
    </xf>
    <xf numFmtId="0" fontId="65" fillId="2" borderId="0" xfId="0" applyFont="1" applyFill="1"/>
    <xf numFmtId="165" fontId="64" fillId="2" borderId="0" xfId="1" quotePrefix="1" applyFont="1" applyFill="1" applyAlignment="1">
      <alignment horizontal="right"/>
    </xf>
    <xf numFmtId="164" fontId="64" fillId="2" borderId="0" xfId="3" applyFont="1" applyFill="1"/>
    <xf numFmtId="165" fontId="64" fillId="2" borderId="0" xfId="1" applyFont="1" applyFill="1"/>
    <xf numFmtId="0" fontId="64" fillId="2" borderId="0" xfId="0" applyFont="1" applyFill="1" applyAlignment="1">
      <alignment horizontal="left" indent="1"/>
    </xf>
    <xf numFmtId="164" fontId="64" fillId="2" borderId="5" xfId="3" applyFont="1" applyFill="1" applyBorder="1"/>
    <xf numFmtId="0" fontId="68" fillId="2" borderId="0" xfId="0" applyFont="1" applyFill="1" applyAlignment="1">
      <alignment horizontal="left" indent="1"/>
    </xf>
    <xf numFmtId="165" fontId="64" fillId="0" borderId="0" xfId="1" applyFont="1"/>
    <xf numFmtId="0" fontId="2" fillId="0" borderId="0" xfId="7"/>
    <xf numFmtId="49" fontId="69" fillId="0" borderId="0" xfId="7" applyNumberFormat="1" applyFont="1" applyAlignment="1">
      <alignment horizontal="center"/>
    </xf>
    <xf numFmtId="43" fontId="0" fillId="0" borderId="0" xfId="9" applyFont="1"/>
    <xf numFmtId="0" fontId="70" fillId="0" borderId="0" xfId="7" applyFont="1"/>
    <xf numFmtId="49" fontId="71" fillId="0" borderId="0" xfId="7" applyNumberFormat="1" applyFont="1" applyAlignment="1">
      <alignment horizontal="center"/>
    </xf>
    <xf numFmtId="44" fontId="64" fillId="0" borderId="0" xfId="8" applyFont="1"/>
    <xf numFmtId="43" fontId="72" fillId="0" borderId="0" xfId="9" applyFont="1"/>
    <xf numFmtId="43" fontId="64" fillId="0" borderId="0" xfId="9" applyFont="1"/>
    <xf numFmtId="2" fontId="51" fillId="0" borderId="0" xfId="0" applyNumberFormat="1" applyFont="1" applyFill="1" applyBorder="1" applyAlignment="1">
      <alignment horizontal="left"/>
    </xf>
    <xf numFmtId="166" fontId="51" fillId="0" borderId="0" xfId="0" applyNumberFormat="1" applyFont="1" applyFill="1" applyBorder="1" applyAlignment="1">
      <alignment horizontal="left"/>
    </xf>
    <xf numFmtId="0" fontId="64" fillId="0" borderId="0" xfId="0" applyFont="1" applyBorder="1"/>
    <xf numFmtId="44" fontId="73" fillId="0" borderId="0" xfId="0" applyNumberFormat="1" applyFont="1" applyBorder="1"/>
    <xf numFmtId="164" fontId="73" fillId="0" borderId="0" xfId="0" applyNumberFormat="1" applyFont="1" applyBorder="1"/>
    <xf numFmtId="0" fontId="43" fillId="0" borderId="0" xfId="0" applyFont="1" applyFill="1" applyBorder="1" applyAlignment="1">
      <alignment horizontal="center"/>
    </xf>
    <xf numFmtId="0" fontId="51" fillId="0" borderId="0" xfId="0" applyFont="1" applyFill="1" applyBorder="1" applyAlignment="1">
      <alignment horizontal="left"/>
    </xf>
    <xf numFmtId="0" fontId="43" fillId="9" borderId="6" xfId="0" applyFont="1" applyFill="1" applyBorder="1" applyAlignment="1">
      <alignment horizontal="left" indent="1"/>
    </xf>
    <xf numFmtId="0" fontId="43" fillId="0" borderId="5" xfId="0" applyFont="1" applyFill="1" applyBorder="1" applyAlignment="1">
      <alignment horizontal="left" indent="1"/>
    </xf>
    <xf numFmtId="0" fontId="43" fillId="0" borderId="5" xfId="0" applyFont="1" applyFill="1" applyBorder="1" applyAlignment="1">
      <alignment horizontal="right"/>
    </xf>
    <xf numFmtId="0" fontId="43" fillId="0" borderId="5" xfId="0" applyFont="1" applyFill="1" applyBorder="1"/>
    <xf numFmtId="0" fontId="43" fillId="0" borderId="7" xfId="0" applyFont="1" applyFill="1" applyBorder="1"/>
    <xf numFmtId="0" fontId="43" fillId="0" borderId="0" xfId="0" applyFont="1" applyFill="1" applyBorder="1" applyAlignment="1">
      <alignment horizontal="left" indent="1"/>
    </xf>
    <xf numFmtId="0" fontId="43" fillId="0" borderId="0" xfId="0" applyFont="1" applyFill="1" applyBorder="1" applyAlignment="1">
      <alignment horizontal="right"/>
    </xf>
    <xf numFmtId="0" fontId="43" fillId="0" borderId="8" xfId="0" applyFont="1" applyFill="1" applyBorder="1" applyAlignment="1"/>
    <xf numFmtId="0" fontId="43" fillId="0" borderId="0" xfId="0" applyFont="1" applyFill="1" applyBorder="1" applyAlignment="1"/>
    <xf numFmtId="0" fontId="43" fillId="0" borderId="11" xfId="0" applyFont="1" applyFill="1" applyBorder="1"/>
    <xf numFmtId="0" fontId="43" fillId="0" borderId="11" xfId="0" applyFont="1" applyFill="1" applyBorder="1" applyAlignment="1"/>
    <xf numFmtId="0" fontId="43" fillId="0" borderId="12" xfId="0" applyFont="1" applyFill="1" applyBorder="1"/>
    <xf numFmtId="0" fontId="43" fillId="0" borderId="5" xfId="0" applyFont="1" applyFill="1" applyBorder="1" applyAlignment="1">
      <alignment horizontal="center"/>
    </xf>
    <xf numFmtId="0" fontId="3" fillId="2" borderId="0" xfId="0" applyFont="1" applyFill="1"/>
    <xf numFmtId="0" fontId="65" fillId="0" borderId="0" xfId="0" applyFont="1" applyBorder="1" applyAlignment="1">
      <alignment horizontal="center"/>
    </xf>
    <xf numFmtId="44" fontId="64" fillId="0" borderId="0" xfId="0" applyNumberFormat="1" applyFont="1" applyBorder="1"/>
    <xf numFmtId="164" fontId="64" fillId="0" borderId="0" xfId="0" applyNumberFormat="1" applyFont="1" applyBorder="1"/>
    <xf numFmtId="43" fontId="64" fillId="0" borderId="0" xfId="0" applyNumberFormat="1" applyFont="1" applyBorder="1"/>
    <xf numFmtId="165" fontId="64" fillId="0" borderId="0" xfId="0" applyNumberFormat="1" applyFont="1" applyBorder="1"/>
    <xf numFmtId="43" fontId="75" fillId="0" borderId="0" xfId="0" applyNumberFormat="1" applyFont="1" applyBorder="1"/>
    <xf numFmtId="165" fontId="75" fillId="0" borderId="0" xfId="0" applyNumberFormat="1" applyFont="1" applyBorder="1"/>
    <xf numFmtId="0" fontId="65" fillId="0" borderId="0" xfId="0" applyFont="1"/>
    <xf numFmtId="0" fontId="65" fillId="0" borderId="0" xfId="0" applyFont="1" applyAlignment="1">
      <alignment horizontal="center"/>
    </xf>
    <xf numFmtId="0" fontId="64" fillId="0" borderId="0" xfId="0" applyFont="1" applyAlignment="1">
      <alignment horizontal="left" indent="1"/>
    </xf>
    <xf numFmtId="44" fontId="64" fillId="0" borderId="0" xfId="0" applyNumberFormat="1" applyFont="1"/>
    <xf numFmtId="43" fontId="64" fillId="0" borderId="0" xfId="0" applyNumberFormat="1" applyFont="1"/>
    <xf numFmtId="0" fontId="64" fillId="0" borderId="0" xfId="0" applyFont="1" applyAlignment="1">
      <alignment horizontal="left"/>
    </xf>
    <xf numFmtId="43" fontId="64" fillId="0" borderId="73" xfId="0" applyNumberFormat="1" applyFont="1" applyBorder="1"/>
    <xf numFmtId="44" fontId="65" fillId="0" borderId="74" xfId="0" applyNumberFormat="1" applyFont="1" applyBorder="1"/>
    <xf numFmtId="44" fontId="65" fillId="0" borderId="0" xfId="0" applyNumberFormat="1" applyFont="1" applyBorder="1"/>
    <xf numFmtId="43" fontId="64" fillId="0" borderId="74" xfId="0" applyNumberFormat="1" applyFont="1" applyBorder="1"/>
    <xf numFmtId="44" fontId="65" fillId="0" borderId="75" xfId="0" applyNumberFormat="1" applyFont="1" applyBorder="1"/>
    <xf numFmtId="43" fontId="65" fillId="0" borderId="74" xfId="0" applyNumberFormat="1" applyFont="1" applyBorder="1"/>
    <xf numFmtId="43" fontId="65" fillId="0" borderId="0" xfId="0" applyNumberFormat="1" applyFont="1" applyBorder="1"/>
    <xf numFmtId="0" fontId="64" fillId="0" borderId="74" xfId="0" applyFont="1" applyBorder="1"/>
    <xf numFmtId="0" fontId="9" fillId="0" borderId="0" xfId="0" applyFont="1" applyBorder="1"/>
    <xf numFmtId="1" fontId="76" fillId="0" borderId="0" xfId="1" applyNumberFormat="1" applyFont="1" applyFill="1" applyBorder="1" applyAlignment="1">
      <alignment horizontal="right"/>
    </xf>
    <xf numFmtId="40" fontId="76" fillId="0" borderId="0" xfId="3" applyNumberFormat="1" applyFont="1" applyFill="1" applyBorder="1"/>
    <xf numFmtId="164" fontId="76" fillId="0" borderId="0" xfId="3" applyFont="1" applyFill="1" applyBorder="1" applyAlignment="1">
      <alignment horizontal="right"/>
    </xf>
    <xf numFmtId="9" fontId="76" fillId="0" borderId="0" xfId="5" applyFont="1" applyFill="1" applyBorder="1" applyAlignment="1">
      <alignment horizontal="right"/>
    </xf>
    <xf numFmtId="0" fontId="76" fillId="2" borderId="0" xfId="0" applyFont="1" applyFill="1" applyBorder="1"/>
    <xf numFmtId="0" fontId="77" fillId="2" borderId="0" xfId="0" applyFont="1" applyFill="1" applyBorder="1" applyAlignment="1">
      <alignment horizontal="right"/>
    </xf>
    <xf numFmtId="164" fontId="77" fillId="2" borderId="0" xfId="3" applyFont="1" applyFill="1" applyBorder="1" applyAlignment="1">
      <alignment horizontal="right"/>
    </xf>
    <xf numFmtId="0" fontId="78" fillId="2" borderId="0" xfId="0" applyFont="1" applyFill="1" applyBorder="1" applyAlignment="1">
      <alignment horizontal="right"/>
    </xf>
    <xf numFmtId="0" fontId="78" fillId="0" borderId="0" xfId="0" applyFont="1" applyAlignment="1">
      <alignment horizontal="right"/>
    </xf>
    <xf numFmtId="1" fontId="76" fillId="2" borderId="0" xfId="1" applyNumberFormat="1" applyFont="1" applyFill="1" applyBorder="1" applyAlignment="1">
      <alignment horizontal="right"/>
    </xf>
    <xf numFmtId="165" fontId="76" fillId="2" borderId="0" xfId="1" applyFont="1" applyFill="1" applyBorder="1" applyAlignment="1">
      <alignment horizontal="right"/>
    </xf>
    <xf numFmtId="164" fontId="78" fillId="2" borderId="0" xfId="3" applyFont="1" applyFill="1" applyBorder="1" applyAlignment="1">
      <alignment horizontal="center"/>
    </xf>
    <xf numFmtId="164" fontId="76" fillId="2" borderId="0" xfId="3" applyFont="1" applyFill="1" applyBorder="1" applyAlignment="1">
      <alignment horizontal="right"/>
    </xf>
    <xf numFmtId="164" fontId="76" fillId="2" borderId="0" xfId="3" applyFont="1" applyFill="1" applyBorder="1"/>
    <xf numFmtId="40" fontId="76" fillId="0" borderId="0" xfId="0" applyNumberFormat="1" applyFont="1" applyBorder="1"/>
    <xf numFmtId="165" fontId="77" fillId="0" borderId="0" xfId="1" applyFont="1" applyFill="1" applyBorder="1"/>
    <xf numFmtId="165" fontId="76" fillId="2" borderId="0" xfId="1" applyFont="1" applyFill="1" applyBorder="1"/>
    <xf numFmtId="0" fontId="76" fillId="2" borderId="0" xfId="0" applyFont="1" applyFill="1"/>
    <xf numFmtId="0" fontId="76" fillId="0" borderId="0" xfId="0" applyFont="1"/>
    <xf numFmtId="165" fontId="76" fillId="2" borderId="0" xfId="1" applyFont="1" applyFill="1" applyBorder="1" applyAlignment="1">
      <alignment horizontal="center"/>
    </xf>
    <xf numFmtId="1" fontId="74" fillId="12" borderId="0" xfId="1" applyNumberFormat="1" applyFont="1" applyFill="1" applyBorder="1" applyAlignment="1">
      <alignment horizontal="right"/>
    </xf>
    <xf numFmtId="9" fontId="74" fillId="12" borderId="0" xfId="5" applyFont="1" applyFill="1" applyBorder="1" applyAlignment="1">
      <alignment horizontal="right"/>
    </xf>
    <xf numFmtId="164" fontId="74" fillId="12" borderId="0" xfId="3" applyFont="1" applyFill="1" applyBorder="1"/>
    <xf numFmtId="164" fontId="74" fillId="12" borderId="0" xfId="3" applyFont="1" applyFill="1" applyBorder="1" applyAlignment="1">
      <alignment horizontal="right"/>
    </xf>
    <xf numFmtId="165" fontId="66" fillId="12" borderId="0" xfId="1" applyFont="1" applyFill="1" applyBorder="1"/>
    <xf numFmtId="178" fontId="51" fillId="0" borderId="11" xfId="0" applyNumberFormat="1" applyFont="1" applyFill="1" applyBorder="1" applyAlignment="1">
      <alignment horizontal="center"/>
    </xf>
    <xf numFmtId="178" fontId="51" fillId="0" borderId="11" xfId="0" applyNumberFormat="1" applyFont="1" applyBorder="1" applyAlignment="1">
      <alignment horizontal="center"/>
    </xf>
    <xf numFmtId="0" fontId="43" fillId="0" borderId="0" xfId="0" applyFont="1" applyFill="1" applyBorder="1" applyAlignment="1">
      <alignment horizontal="center"/>
    </xf>
    <xf numFmtId="0" fontId="43" fillId="0" borderId="0" xfId="0" applyFont="1" applyAlignment="1">
      <alignment horizontal="center"/>
    </xf>
    <xf numFmtId="178" fontId="43" fillId="0" borderId="0" xfId="0" applyNumberFormat="1" applyFont="1" applyFill="1" applyBorder="1" applyAlignment="1">
      <alignment horizontal="center"/>
    </xf>
    <xf numFmtId="178" fontId="43" fillId="0" borderId="0" xfId="0" applyNumberFormat="1" applyFont="1" applyBorder="1" applyAlignment="1">
      <alignment horizontal="center"/>
    </xf>
    <xf numFmtId="0" fontId="49" fillId="0" borderId="11" xfId="0" applyFont="1" applyFill="1" applyBorder="1" applyAlignment="1"/>
    <xf numFmtId="0" fontId="43" fillId="0" borderId="11" xfId="0" applyFont="1" applyBorder="1" applyAlignment="1"/>
    <xf numFmtId="178" fontId="51" fillId="0" borderId="0" xfId="0" applyNumberFormat="1" applyFont="1" applyFill="1" applyBorder="1" applyAlignment="1">
      <alignment horizontal="center"/>
    </xf>
    <xf numFmtId="178" fontId="51" fillId="0" borderId="0" xfId="0" applyNumberFormat="1" applyFont="1" applyBorder="1" applyAlignment="1">
      <alignment horizontal="center"/>
    </xf>
    <xf numFmtId="0" fontId="13" fillId="3" borderId="30" xfId="0" applyFont="1" applyFill="1" applyBorder="1" applyAlignment="1">
      <alignment horizontal="center"/>
    </xf>
    <xf numFmtId="0" fontId="40" fillId="3" borderId="31" xfId="0" applyFont="1" applyFill="1" applyBorder="1" applyAlignment="1"/>
    <xf numFmtId="0" fontId="13" fillId="3" borderId="32" xfId="0" applyFont="1" applyFill="1" applyBorder="1" applyAlignment="1">
      <alignment horizontal="center"/>
    </xf>
    <xf numFmtId="0" fontId="40" fillId="3" borderId="11" xfId="0" applyFont="1" applyFill="1" applyBorder="1" applyAlignment="1">
      <alignment horizontal="center"/>
    </xf>
    <xf numFmtId="0" fontId="13" fillId="3" borderId="33" xfId="0" applyFont="1" applyFill="1" applyBorder="1" applyAlignment="1">
      <alignment horizontal="center"/>
    </xf>
    <xf numFmtId="0" fontId="51" fillId="0" borderId="5" xfId="0" applyFont="1" applyFill="1" applyBorder="1" applyAlignment="1">
      <alignment horizontal="left"/>
    </xf>
    <xf numFmtId="0" fontId="51" fillId="0" borderId="0" xfId="0" applyFont="1" applyFill="1" applyBorder="1" applyAlignment="1">
      <alignment horizontal="left"/>
    </xf>
    <xf numFmtId="0" fontId="77" fillId="2" borderId="0" xfId="0" applyFont="1" applyFill="1" applyAlignment="1">
      <alignment horizontal="center"/>
    </xf>
    <xf numFmtId="0" fontId="62" fillId="10" borderId="68" xfId="0" applyFont="1" applyFill="1" applyBorder="1" applyAlignment="1">
      <alignment horizontal="center"/>
    </xf>
    <xf numFmtId="0" fontId="62" fillId="10" borderId="69" xfId="0" applyFont="1" applyFill="1" applyBorder="1" applyAlignment="1">
      <alignment horizontal="center"/>
    </xf>
    <xf numFmtId="0" fontId="62" fillId="10" borderId="70" xfId="0" applyFont="1" applyFill="1" applyBorder="1" applyAlignment="1">
      <alignment horizontal="center"/>
    </xf>
    <xf numFmtId="0" fontId="63" fillId="11" borderId="71" xfId="0" applyFont="1" applyFill="1" applyBorder="1" applyAlignment="1">
      <alignment horizontal="center"/>
    </xf>
    <xf numFmtId="0" fontId="63" fillId="11" borderId="72" xfId="0" applyFont="1" applyFill="1" applyBorder="1" applyAlignment="1">
      <alignment horizontal="center"/>
    </xf>
  </cellXfs>
  <cellStyles count="12">
    <cellStyle name="Comma" xfId="1" builtinId="3"/>
    <cellStyle name="Comma 2" xfId="2"/>
    <cellStyle name="Comma 3" xfId="9"/>
    <cellStyle name="Currency" xfId="3" builtinId="4"/>
    <cellStyle name="Currency 2" xfId="8"/>
    <cellStyle name="Currency 3" xfId="11"/>
    <cellStyle name="Normal" xfId="0" builtinId="0"/>
    <cellStyle name="Normal 2" xfId="4"/>
    <cellStyle name="Normal 3" xfId="7"/>
    <cellStyle name="Normal 4" xfId="10"/>
    <cellStyle name="Percent" xfId="5" builtinId="5"/>
    <cellStyle name="Percent 2" xfId="6"/>
  </cellStyles>
  <dxfs count="0"/>
  <tableStyles count="0" defaultTableStyle="TableStyleMedium2" defaultPivotStyle="PivotStyleLight16"/>
  <colors>
    <mruColors>
      <color rgb="FF0066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190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2841697729085891E-2"/>
          <c:y val="6.6147859922178989E-2"/>
          <c:w val="0.89890950229866351"/>
          <c:h val="0.58365758754863817"/>
        </c:manualLayout>
      </c:layout>
      <c:bar3DChart>
        <c:barDir val="bar"/>
        <c:grouping val="clustered"/>
        <c:varyColors val="0"/>
        <c:ser>
          <c:idx val="0"/>
          <c:order val="0"/>
          <c:tx>
            <c:v>Youngest Age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8733435400299804E-2"/>
                  <c:y val="2.820347845624311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Timeline!$B$3</c:f>
              <c:numCache>
                <c:formatCode>0</c:formatCode>
                <c:ptCount val="1"/>
                <c:pt idx="0">
                  <c:v>64</c:v>
                </c:pt>
              </c:numCache>
            </c:numRef>
          </c:val>
        </c:ser>
        <c:ser>
          <c:idx val="1"/>
          <c:order val="1"/>
          <c:tx>
            <c:v>Retirement Age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5693084646775017E-2"/>
                  <c:y val="-1.06151127996160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Timeline!$B$4</c:f>
              <c:numCache>
                <c:formatCode>0</c:formatCode>
                <c:ptCount val="1"/>
                <c:pt idx="0">
                  <c:v>60</c:v>
                </c:pt>
              </c:numCache>
            </c:numRef>
          </c:val>
        </c:ser>
        <c:ser>
          <c:idx val="2"/>
          <c:order val="2"/>
          <c:tx>
            <c:v>Joint Life Expectancy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6775940940305687E-2"/>
                  <c:y val="-3.57237251958291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Timeline!$B$5</c:f>
              <c:numCache>
                <c:formatCode>0</c:formatCode>
                <c:ptCount val="1"/>
                <c:pt idx="0">
                  <c:v>90</c:v>
                </c:pt>
              </c:numCache>
            </c:numRef>
          </c:val>
        </c:ser>
        <c:ser>
          <c:idx val="3"/>
          <c:order val="3"/>
          <c:tx>
            <c:v>Retirement Period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919548921913199E-2"/>
                  <c:y val="-2.97039329227815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Timeline!$B$6</c:f>
              <c:numCache>
                <c:formatCode>0</c:formatCode>
                <c:ptCount val="1"/>
                <c:pt idx="0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0861312"/>
        <c:axId val="150862848"/>
        <c:axId val="0"/>
      </c:bar3DChart>
      <c:catAx>
        <c:axId val="150861312"/>
        <c:scaling>
          <c:orientation val="minMax"/>
        </c:scaling>
        <c:delete val="1"/>
        <c:axPos val="l"/>
        <c:majorTickMark val="out"/>
        <c:minorTickMark val="none"/>
        <c:tickLblPos val="nextTo"/>
        <c:crossAx val="150862848"/>
        <c:crosses val="autoZero"/>
        <c:auto val="1"/>
        <c:lblAlgn val="ctr"/>
        <c:lblOffset val="100"/>
        <c:noMultiLvlLbl val="0"/>
      </c:catAx>
      <c:valAx>
        <c:axId val="15086284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086131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8.4699740401302293E-2"/>
          <c:y val="0.78988326848249024"/>
          <c:w val="0.83060338769129261"/>
          <c:h val="0.1828793774319066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6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2382892057026474"/>
          <c:y val="0.36290322580645162"/>
          <c:w val="0.3543788187372709"/>
          <c:h val="0.278225806451612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Lbls>
            <c:dLbl>
              <c:idx val="0"/>
              <c:layout>
                <c:manualLayout>
                  <c:x val="4.6132217179573477E-2"/>
                  <c:y val="-0.2127643721954110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7437871182599125E-2"/>
                  <c:y val="0.102451951570569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4901978393230378"/>
                  <c:y val="0.148141139615612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8.7266759679479985E-2"/>
                  <c:y val="0.1664084328168656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7.7958422203334557E-2"/>
                  <c:y val="-5.34569469138938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0001977858673978E-2"/>
                  <c:y val="-0.1986110405554144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5.5068610313731149E-2"/>
                  <c:y val="-0.125992295317923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8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'Asset Allocation - Jane'!$A$2:$A$8</c:f>
              <c:strCache>
                <c:ptCount val="7"/>
                <c:pt idx="0">
                  <c:v>Canadian Dividend Equity</c:v>
                </c:pt>
                <c:pt idx="1">
                  <c:v>Canadian Focused Equity</c:v>
                </c:pt>
                <c:pt idx="2">
                  <c:v>Canadian Short-term Fixed Income</c:v>
                </c:pt>
                <c:pt idx="3">
                  <c:v>Cash</c:v>
                </c:pt>
                <c:pt idx="4">
                  <c:v>Global Equity</c:v>
                </c:pt>
                <c:pt idx="5">
                  <c:v>Stocks</c:v>
                </c:pt>
                <c:pt idx="6">
                  <c:v>US Equity</c:v>
                </c:pt>
              </c:strCache>
            </c:strRef>
          </c:cat>
          <c:val>
            <c:numRef>
              <c:f>'Asset Allocation - Jane'!$B$2:$B$8</c:f>
              <c:numCache>
                <c:formatCode>_-"$"* #,##0.00_-;\-"$"* #,##0.00_-;_-"$"* "-"??_-;_-@_-</c:formatCode>
                <c:ptCount val="7"/>
                <c:pt idx="0">
                  <c:v>18844.63</c:v>
                </c:pt>
                <c:pt idx="1">
                  <c:v>161180.44</c:v>
                </c:pt>
                <c:pt idx="2">
                  <c:v>47639.54</c:v>
                </c:pt>
                <c:pt idx="3">
                  <c:v>17108.02</c:v>
                </c:pt>
                <c:pt idx="4">
                  <c:v>15505.58</c:v>
                </c:pt>
                <c:pt idx="5">
                  <c:v>62147.05</c:v>
                </c:pt>
                <c:pt idx="6">
                  <c:v>21472.13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C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1877073025815739"/>
          <c:y val="0.33703825607008125"/>
          <c:w val="0.36407824521870769"/>
          <c:h val="0.329630821870738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7677549208451833E-2"/>
                  <c:y val="-0.1906599093834242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2951432027057982E-2"/>
                  <c:y val="0.1465828491695772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4.0237069817608703E-2"/>
                  <c:y val="0.1281042870712972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5.4547308922494729E-2"/>
                  <c:y val="-6.65846492303860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2496777438123936"/>
                  <c:y val="-0.4459718633777423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8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'Asset Allocation - Jane'!$A$29:$A$32</c:f>
              <c:strCache>
                <c:ptCount val="4"/>
                <c:pt idx="0">
                  <c:v>Canadian Balanced Equity &amp; Income</c:v>
                </c:pt>
                <c:pt idx="1">
                  <c:v>Canadian Dividend Equity</c:v>
                </c:pt>
                <c:pt idx="2">
                  <c:v>Global &amp; US Equity</c:v>
                </c:pt>
                <c:pt idx="3">
                  <c:v>Canadian Short-term Fixed Income</c:v>
                </c:pt>
              </c:strCache>
            </c:strRef>
          </c:cat>
          <c:val>
            <c:numRef>
              <c:f>'Asset Allocation - Jane'!$B$29:$B$32</c:f>
              <c:numCache>
                <c:formatCode>_-"$"* #,##0.00_-;\-"$"* #,##0.00_-;_-"$"* "-"??_-;_-@_-</c:formatCode>
                <c:ptCount val="4"/>
                <c:pt idx="0">
                  <c:v>40</c:v>
                </c:pt>
                <c:pt idx="1">
                  <c:v>25</c:v>
                </c:pt>
                <c:pt idx="2">
                  <c:v>15</c:v>
                </c:pt>
                <c:pt idx="3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8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google.com/imgres?q=%22tick+box%22&amp;um=1&amp;hl=en&amp;lr=&amp;sa=N&amp;biw=1082&amp;bih=522&amp;tbm=isch&amp;tbnid=4slU8F4tV_6-6M:&amp;imgrefurl=http://glengoole.net/pages/donations.html&amp;docid=Yg7xtHe-AOHl5M&amp;imgurl=http://glengoole.net/graphics/tick_box.gif&amp;w=142&amp;h=72&amp;ei=AvIvUJnyK6vFiwKjmYDoCA&amp;zoom=1&amp;iact=hc&amp;vpx=563&amp;vpy=47&amp;dur=1772&amp;hovh=57&amp;hovw=113&amp;tx=65&amp;ty=50&amp;sig=115980086800458187397&amp;page=1&amp;tbnh=57&amp;tbnw=113&amp;start=0&amp;ndsp=12&amp;ved=1t:429,r:9,s:0,i:15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google.com/imgres?q=%22tick+box%22&amp;um=1&amp;hl=en&amp;lr=&amp;sa=N&amp;biw=1082&amp;bih=522&amp;tbm=isch&amp;tbnid=4slU8F4tV_6-6M:&amp;imgrefurl=http://glengoole.net/pages/donations.html&amp;docid=Yg7xtHe-AOHl5M&amp;imgurl=http://glengoole.net/graphics/tick_box.gif&amp;w=142&amp;h=72&amp;ei=AvIvUJnyK6vFiwKjmYDoCA&amp;zoom=1&amp;iact=hc&amp;vpx=563&amp;vpy=47&amp;dur=1772&amp;hovh=57&amp;hovw=113&amp;tx=65&amp;ty=50&amp;sig=115980086800458187397&amp;page=1&amp;tbnh=57&amp;tbnw=113&amp;start=0&amp;ndsp=12&amp;ved=1t:429,r:9,s:0,i:15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7</xdr:row>
      <xdr:rowOff>57150</xdr:rowOff>
    </xdr:from>
    <xdr:to>
      <xdr:col>3</xdr:col>
      <xdr:colOff>571500</xdr:colOff>
      <xdr:row>22</xdr:row>
      <xdr:rowOff>76200</xdr:rowOff>
    </xdr:to>
    <xdr:graphicFrame macro="">
      <xdr:nvGraphicFramePr>
        <xdr:cNvPr id="108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0</xdr:row>
      <xdr:rowOff>58521</xdr:rowOff>
    </xdr:from>
    <xdr:to>
      <xdr:col>6</xdr:col>
      <xdr:colOff>958977</xdr:colOff>
      <xdr:row>2</xdr:row>
      <xdr:rowOff>43890</xdr:rowOff>
    </xdr:to>
    <xdr:sp macro="" textlink="">
      <xdr:nvSpPr>
        <xdr:cNvPr id="2" name="TextBox 1"/>
        <xdr:cNvSpPr txBox="1"/>
      </xdr:nvSpPr>
      <xdr:spPr>
        <a:xfrm>
          <a:off x="47624" y="58521"/>
          <a:ext cx="5978653" cy="3473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CA" sz="1600" b="1"/>
            <a:t>Jane - Projected Savings Current Situation</a:t>
          </a:r>
        </a:p>
      </xdr:txBody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666750</xdr:colOff>
      <xdr:row>16</xdr:row>
      <xdr:rowOff>161925</xdr:rowOff>
    </xdr:to>
    <xdr:sp macro="" textlink="">
      <xdr:nvSpPr>
        <xdr:cNvPr id="99487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3143250" y="2724150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733425</xdr:colOff>
      <xdr:row>5</xdr:row>
      <xdr:rowOff>9525</xdr:rowOff>
    </xdr:from>
    <xdr:to>
      <xdr:col>2</xdr:col>
      <xdr:colOff>733425</xdr:colOff>
      <xdr:row>5</xdr:row>
      <xdr:rowOff>161925</xdr:rowOff>
    </xdr:to>
    <xdr:pic>
      <xdr:nvPicPr>
        <xdr:cNvPr id="99488" name="il_fi" descr="http://glengoole.net/graphics/tick_box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277" r="53513"/>
        <a:stretch>
          <a:fillRect/>
        </a:stretch>
      </xdr:blipFill>
      <xdr:spPr bwMode="auto">
        <a:xfrm>
          <a:off x="1952625" y="9144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742950</xdr:colOff>
      <xdr:row>5</xdr:row>
      <xdr:rowOff>9525</xdr:rowOff>
    </xdr:from>
    <xdr:to>
      <xdr:col>4</xdr:col>
      <xdr:colOff>742950</xdr:colOff>
      <xdr:row>5</xdr:row>
      <xdr:rowOff>161925</xdr:rowOff>
    </xdr:to>
    <xdr:pic>
      <xdr:nvPicPr>
        <xdr:cNvPr id="99489" name="il_fi" descr="http://glengoole.net/graphics/tick_box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277" r="53513"/>
        <a:stretch>
          <a:fillRect/>
        </a:stretch>
      </xdr:blipFill>
      <xdr:spPr bwMode="auto">
        <a:xfrm>
          <a:off x="3886200" y="9144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666750</xdr:colOff>
      <xdr:row>17</xdr:row>
      <xdr:rowOff>161925</xdr:rowOff>
    </xdr:to>
    <xdr:sp macro="" textlink="">
      <xdr:nvSpPr>
        <xdr:cNvPr id="99490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3143250" y="2905125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666750</xdr:colOff>
      <xdr:row>18</xdr:row>
      <xdr:rowOff>161925</xdr:rowOff>
    </xdr:to>
    <xdr:sp macro="" textlink="">
      <xdr:nvSpPr>
        <xdr:cNvPr id="99491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3143250" y="3086100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666750</xdr:colOff>
      <xdr:row>19</xdr:row>
      <xdr:rowOff>161925</xdr:rowOff>
    </xdr:to>
    <xdr:sp macro="" textlink="">
      <xdr:nvSpPr>
        <xdr:cNvPr id="99492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3143250" y="3267075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666750</xdr:colOff>
      <xdr:row>19</xdr:row>
      <xdr:rowOff>161925</xdr:rowOff>
    </xdr:to>
    <xdr:sp macro="" textlink="">
      <xdr:nvSpPr>
        <xdr:cNvPr id="99493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3143250" y="3267075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666750</xdr:colOff>
      <xdr:row>20</xdr:row>
      <xdr:rowOff>161925</xdr:rowOff>
    </xdr:to>
    <xdr:sp macro="" textlink="">
      <xdr:nvSpPr>
        <xdr:cNvPr id="99494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/>
        <xdr:cNvSpPr>
          <a:spLocks noChangeAspect="1" noChangeArrowheads="1"/>
        </xdr:cNvSpPr>
      </xdr:nvSpPr>
      <xdr:spPr bwMode="auto">
        <a:xfrm>
          <a:off x="3143250" y="3448050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0</xdr:row>
      <xdr:rowOff>58521</xdr:rowOff>
    </xdr:from>
    <xdr:to>
      <xdr:col>6</xdr:col>
      <xdr:colOff>958977</xdr:colOff>
      <xdr:row>2</xdr:row>
      <xdr:rowOff>43890</xdr:rowOff>
    </xdr:to>
    <xdr:sp macro="" textlink="">
      <xdr:nvSpPr>
        <xdr:cNvPr id="2" name="TextBox 1"/>
        <xdr:cNvSpPr txBox="1"/>
      </xdr:nvSpPr>
      <xdr:spPr>
        <a:xfrm>
          <a:off x="66674" y="58521"/>
          <a:ext cx="5959603" cy="3473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CA" sz="1600" b="1"/>
            <a:t>Jane - Projected Savings w/Additional Funding</a:t>
          </a:r>
        </a:p>
      </xdr:txBody>
    </xdr:sp>
    <xdr:clientData/>
  </xdr:twoCellAnchor>
  <xdr:twoCellAnchor editAs="oneCell">
    <xdr:from>
      <xdr:col>4</xdr:col>
      <xdr:colOff>0</xdr:colOff>
      <xdr:row>15</xdr:row>
      <xdr:rowOff>0</xdr:rowOff>
    </xdr:from>
    <xdr:to>
      <xdr:col>4</xdr:col>
      <xdr:colOff>666750</xdr:colOff>
      <xdr:row>16</xdr:row>
      <xdr:rowOff>161925</xdr:rowOff>
    </xdr:to>
    <xdr:sp macro="" textlink="">
      <xdr:nvSpPr>
        <xdr:cNvPr id="3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3143250" y="2724150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733425</xdr:colOff>
      <xdr:row>5</xdr:row>
      <xdr:rowOff>9525</xdr:rowOff>
    </xdr:from>
    <xdr:to>
      <xdr:col>2</xdr:col>
      <xdr:colOff>733425</xdr:colOff>
      <xdr:row>5</xdr:row>
      <xdr:rowOff>161925</xdr:rowOff>
    </xdr:to>
    <xdr:pic>
      <xdr:nvPicPr>
        <xdr:cNvPr id="4" name="il_fi" descr="http://glengoole.net/graphics/tick_box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277" r="53513"/>
        <a:stretch>
          <a:fillRect/>
        </a:stretch>
      </xdr:blipFill>
      <xdr:spPr bwMode="auto">
        <a:xfrm>
          <a:off x="1952625" y="9144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742950</xdr:colOff>
      <xdr:row>5</xdr:row>
      <xdr:rowOff>9525</xdr:rowOff>
    </xdr:from>
    <xdr:to>
      <xdr:col>4</xdr:col>
      <xdr:colOff>742950</xdr:colOff>
      <xdr:row>5</xdr:row>
      <xdr:rowOff>161925</xdr:rowOff>
    </xdr:to>
    <xdr:pic>
      <xdr:nvPicPr>
        <xdr:cNvPr id="5" name="il_fi" descr="http://glengoole.net/graphics/tick_box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277" r="53513"/>
        <a:stretch>
          <a:fillRect/>
        </a:stretch>
      </xdr:blipFill>
      <xdr:spPr bwMode="auto">
        <a:xfrm>
          <a:off x="3886200" y="9144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16</xdr:row>
      <xdr:rowOff>0</xdr:rowOff>
    </xdr:from>
    <xdr:to>
      <xdr:col>4</xdr:col>
      <xdr:colOff>666750</xdr:colOff>
      <xdr:row>17</xdr:row>
      <xdr:rowOff>161925</xdr:rowOff>
    </xdr:to>
    <xdr:sp macro="" textlink="">
      <xdr:nvSpPr>
        <xdr:cNvPr id="6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3143250" y="2905125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17</xdr:row>
      <xdr:rowOff>0</xdr:rowOff>
    </xdr:from>
    <xdr:to>
      <xdr:col>4</xdr:col>
      <xdr:colOff>666750</xdr:colOff>
      <xdr:row>18</xdr:row>
      <xdr:rowOff>161925</xdr:rowOff>
    </xdr:to>
    <xdr:sp macro="" textlink="">
      <xdr:nvSpPr>
        <xdr:cNvPr id="7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3143250" y="3086100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666750</xdr:colOff>
      <xdr:row>19</xdr:row>
      <xdr:rowOff>161925</xdr:rowOff>
    </xdr:to>
    <xdr:sp macro="" textlink="">
      <xdr:nvSpPr>
        <xdr:cNvPr id="8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3143250" y="3267075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0</xdr:rowOff>
    </xdr:from>
    <xdr:to>
      <xdr:col>4</xdr:col>
      <xdr:colOff>666750</xdr:colOff>
      <xdr:row>19</xdr:row>
      <xdr:rowOff>161925</xdr:rowOff>
    </xdr:to>
    <xdr:sp macro="" textlink="">
      <xdr:nvSpPr>
        <xdr:cNvPr id="9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3143250" y="3267075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19</xdr:row>
      <xdr:rowOff>0</xdr:rowOff>
    </xdr:from>
    <xdr:to>
      <xdr:col>4</xdr:col>
      <xdr:colOff>666750</xdr:colOff>
      <xdr:row>20</xdr:row>
      <xdr:rowOff>161925</xdr:rowOff>
    </xdr:to>
    <xdr:sp macro="" textlink="">
      <xdr:nvSpPr>
        <xdr:cNvPr id="10" name="rg_hi" descr="data:image/jpeg;base64,/9j/4AAQSkZJRgABAQAAAQABAAD/2wCEAAkGBggGDxUIBxIVFBMUFx8aFxcWGRoXHBciJhwfIB8cHhkjJycqIyUtGSolHy8sLzMqLjgsISQyNTw2NTIrMi4BCQoKBQUFDQUFDSkYEhgpKSkpKSkpKSkpKSkpKSkpKSkpKSkpKSkpKSkpKSkpKSkpKSkpKSkpKSkpKSkpKSkpKf/AABEIADkAcQMBIgACEQEDEQH/xAAcAAEBAQEAAwEBAAAAAAAAAAAABwYIAQQFAgP/xAA/EAABAwEDBQsKBQUAAAAAAAABAAIDBAUGEQcSIVFyCBgxMzVBcZKxs9MTFzJTVHOBk7LSFSJhYqIjQkOCof/EABQBAQAAAAAAAAAAAAAAAAAAAAD/xAAUEQEAAAAAAAAAAAAAAAAAAAAA/9oADAMBAAIRAxEAPwC4os/f68FTdazZ7XomsdJEAWh4JacXNGkAg8B1qJb429HqKTqS+Ig6NRc5b4y9HqKTqS+Im+MvR6ik6kviIOjUXOW+MvR6ik6kviJvjL0eopOpL4iDo1FNMkOUu1b/AD6iO1I4WCJrS3yQeMcSccc5ztSpaAiIgIi9a0LRpbJidW172xxsGLnOOAAQeyintm3nvBlCmbLdwGks+N+LqiRuMlRgdLY2HQGngJPbiFQkBERBi8sfIVXst7xqk2QS7dk3imqmWxAyYMYwtDxjm4l2OCrOWPkKr2W941Tjc1cfWe7j+pyCp+bC5/sEHVTzYXP9gg6q1CIMv5sLn+wQdVZLKvcS7Vj2NU1tnUkMcrAzNe1uBGMrAcD0EhVVYjLVyDV9EffRoJ9uaeNrNiPtcrwoPuaeNrNiPtcrwThpKAi9OgtmzrVL22dPFKYzg8Rva/NOo4E4Ff3qqmGiY6pqXBrGAuc46AABiSfgg9S3bdobt077StR4ZGwYk851ADnJOgBS6xrNtPLPUC2bfDorMjd/Qp8cPLEaM5x5xzE9LW85XzIXVmXW1M5+cyy6Q+jpGeebH9zv4t/U6bhT08VIxsFO0NY0BrWgYAADAADoQeYYY6ZohgaGtaAGtAwAA4ABzDBftEQEREGLyx8hVey3vGqcbmrj6z3cf1OVHyx8hVey3vGqcbmrj6z3cf1OQXtERAWIy1cg1fRH30a26xGWrkGr6I++jQT7c08bWbEfa5W607Np7XhfQ1oJjkbmuAc5pI2mkEKI7mnjazYj7XK8IOaKqnrMidvNfEXOp3YEE/5InHBzT+5p/wCgHgK1GWW+M94p4rl3ddnmUsMpadDy7AsZ0AYPd8NRWky83W/G7M/EYBjJSHP/AFLDoePhod/qVlcgFxqlszry2pE5rQ3NgLxhnF3pPGOnDN/KDwfmKCtXOutSXPoo7Ko/7Ri93O9x9Jx6TwahgF9tEQEREBERBi8sfIVXst7xq50uZf21biuklsjyeMoAd5RpdwEkYaRrXReWPkKr2W941coIKdvhL3aqf5Z+5N8Je7VT/LP3KYogp2+Evdqp/ln7l8y8mWS8d6aWSybQEPk5MM7NYQdDg4YHOPOAsIiC17mnjazYj7XK8KD7mnjazYj7XK8IPzLEydpilAc1wwIIxBGoheQA3QF5RAREQEREBERB/9k="/>
        <xdr:cNvSpPr>
          <a:spLocks noChangeAspect="1" noChangeArrowheads="1"/>
        </xdr:cNvSpPr>
      </xdr:nvSpPr>
      <xdr:spPr bwMode="auto">
        <a:xfrm>
          <a:off x="3143250" y="3448050"/>
          <a:ext cx="6667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10</xdr:row>
      <xdr:rowOff>66675</xdr:rowOff>
    </xdr:from>
    <xdr:to>
      <xdr:col>4</xdr:col>
      <xdr:colOff>466725</xdr:colOff>
      <xdr:row>25</xdr:row>
      <xdr:rowOff>0</xdr:rowOff>
    </xdr:to>
    <xdr:graphicFrame macro="">
      <xdr:nvGraphicFramePr>
        <xdr:cNvPr id="502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33</xdr:row>
      <xdr:rowOff>57150</xdr:rowOff>
    </xdr:from>
    <xdr:to>
      <xdr:col>6</xdr:col>
      <xdr:colOff>447675</xdr:colOff>
      <xdr:row>49</xdr:row>
      <xdr:rowOff>38100</xdr:rowOff>
    </xdr:to>
    <xdr:graphicFrame macro="">
      <xdr:nvGraphicFramePr>
        <xdr:cNvPr id="5024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27"/>
  <sheetViews>
    <sheetView tabSelected="1" workbookViewId="0">
      <selection activeCell="C9" sqref="C9"/>
    </sheetView>
  </sheetViews>
  <sheetFormatPr defaultRowHeight="12.75" x14ac:dyDescent="0.2"/>
  <cols>
    <col min="1" max="1" width="42.7109375" customWidth="1"/>
    <col min="2" max="2" width="5.7109375" customWidth="1"/>
    <col min="3" max="3" width="44.7109375" customWidth="1"/>
    <col min="4" max="4" width="5.7109375" customWidth="1"/>
    <col min="6" max="6" width="4.7109375" customWidth="1"/>
  </cols>
  <sheetData>
    <row r="1" spans="1:8" x14ac:dyDescent="0.2">
      <c r="A1" s="227"/>
      <c r="B1" s="227"/>
      <c r="C1" s="227"/>
      <c r="D1" s="227"/>
      <c r="E1" s="227"/>
      <c r="F1" s="9"/>
      <c r="G1" s="9"/>
      <c r="H1" s="9"/>
    </row>
    <row r="2" spans="1:8" ht="15.75" x14ac:dyDescent="0.25">
      <c r="A2" s="228" t="s">
        <v>221</v>
      </c>
      <c r="B2" s="227"/>
      <c r="C2" s="228" t="s">
        <v>230</v>
      </c>
      <c r="D2" s="227"/>
      <c r="E2" s="227"/>
      <c r="F2" s="9"/>
      <c r="G2" s="9"/>
      <c r="H2" s="9"/>
    </row>
    <row r="3" spans="1:8" ht="15" x14ac:dyDescent="0.2">
      <c r="A3" s="229" t="s">
        <v>310</v>
      </c>
      <c r="B3" s="227"/>
      <c r="C3" s="229" t="s">
        <v>353</v>
      </c>
      <c r="D3" s="227"/>
      <c r="E3" s="229"/>
      <c r="F3" s="9"/>
      <c r="G3" s="9"/>
      <c r="H3" s="9"/>
    </row>
    <row r="4" spans="1:8" ht="15" x14ac:dyDescent="0.2">
      <c r="A4" s="229" t="s">
        <v>311</v>
      </c>
      <c r="B4" s="227"/>
      <c r="C4" s="229" t="s">
        <v>354</v>
      </c>
      <c r="D4" s="227"/>
      <c r="E4" s="229"/>
      <c r="F4" s="9"/>
      <c r="G4" s="9"/>
      <c r="H4" s="9"/>
    </row>
    <row r="5" spans="1:8" ht="15" x14ac:dyDescent="0.2">
      <c r="A5" s="229" t="s">
        <v>312</v>
      </c>
      <c r="B5" s="227"/>
      <c r="C5" s="229" t="s">
        <v>387</v>
      </c>
      <c r="D5" s="227"/>
      <c r="E5" s="230"/>
      <c r="F5" s="9"/>
      <c r="G5" s="9"/>
      <c r="H5" s="9"/>
    </row>
    <row r="6" spans="1:8" ht="15.75" x14ac:dyDescent="0.25">
      <c r="A6" s="228" t="s">
        <v>222</v>
      </c>
      <c r="B6" s="227"/>
      <c r="C6" s="229" t="s">
        <v>388</v>
      </c>
      <c r="D6" s="227"/>
      <c r="E6" s="230"/>
      <c r="F6" s="9"/>
      <c r="G6" s="9"/>
      <c r="H6" s="9"/>
    </row>
    <row r="7" spans="1:8" ht="15" x14ac:dyDescent="0.2">
      <c r="A7" s="229" t="s">
        <v>314</v>
      </c>
      <c r="B7" s="227"/>
      <c r="C7" s="229" t="s">
        <v>395</v>
      </c>
      <c r="D7" s="227"/>
      <c r="E7" s="227"/>
      <c r="F7" s="9"/>
      <c r="G7" s="9"/>
      <c r="H7" s="9"/>
    </row>
    <row r="8" spans="1:8" ht="15" x14ac:dyDescent="0.2">
      <c r="A8" s="229" t="s">
        <v>315</v>
      </c>
      <c r="B8" s="227"/>
      <c r="C8" s="229" t="s">
        <v>396</v>
      </c>
      <c r="D8" s="227"/>
      <c r="E8" s="230"/>
      <c r="F8" s="9"/>
      <c r="G8" s="9"/>
      <c r="H8" s="9"/>
    </row>
    <row r="9" spans="1:8" ht="15" x14ac:dyDescent="0.2">
      <c r="A9" s="229" t="s">
        <v>316</v>
      </c>
      <c r="B9" s="227"/>
      <c r="C9" s="229" t="s">
        <v>313</v>
      </c>
      <c r="D9" s="227"/>
      <c r="E9" s="227"/>
      <c r="F9" s="9"/>
      <c r="G9" s="9"/>
      <c r="H9" s="9"/>
    </row>
    <row r="10" spans="1:8" ht="15.75" x14ac:dyDescent="0.25">
      <c r="A10" s="228" t="s">
        <v>318</v>
      </c>
      <c r="B10" s="227"/>
      <c r="C10" s="228" t="s">
        <v>231</v>
      </c>
      <c r="D10" s="227"/>
      <c r="E10" s="227"/>
      <c r="F10" s="9"/>
      <c r="G10" s="9"/>
      <c r="H10" s="9"/>
    </row>
    <row r="11" spans="1:8" ht="15" x14ac:dyDescent="0.2">
      <c r="A11" s="229" t="s">
        <v>385</v>
      </c>
      <c r="B11" s="227"/>
      <c r="C11" s="229" t="s">
        <v>317</v>
      </c>
      <c r="D11" s="227"/>
      <c r="E11" s="227"/>
      <c r="F11" s="9"/>
      <c r="G11" s="9"/>
      <c r="H11" s="9"/>
    </row>
    <row r="12" spans="1:8" ht="15" x14ac:dyDescent="0.2">
      <c r="A12" s="229" t="s">
        <v>386</v>
      </c>
      <c r="B12" s="227"/>
      <c r="C12" s="229" t="s">
        <v>319</v>
      </c>
      <c r="D12" s="227"/>
      <c r="E12" s="227"/>
      <c r="F12" s="9"/>
      <c r="G12" s="9"/>
      <c r="H12" s="9"/>
    </row>
    <row r="13" spans="1:8" ht="15.75" x14ac:dyDescent="0.25">
      <c r="A13" s="229" t="s">
        <v>335</v>
      </c>
      <c r="B13" s="227"/>
      <c r="C13" s="228" t="s">
        <v>229</v>
      </c>
      <c r="D13" s="227"/>
      <c r="E13" s="227"/>
      <c r="F13" s="60"/>
      <c r="G13" s="9"/>
      <c r="H13" s="9"/>
    </row>
    <row r="14" spans="1:8" ht="15" x14ac:dyDescent="0.2">
      <c r="A14" s="229" t="s">
        <v>336</v>
      </c>
      <c r="B14" s="227"/>
      <c r="C14" s="229" t="s">
        <v>320</v>
      </c>
      <c r="D14" s="227"/>
      <c r="E14" s="227"/>
      <c r="F14" s="60"/>
      <c r="G14" s="9"/>
      <c r="H14" s="9"/>
    </row>
    <row r="15" spans="1:8" ht="15" x14ac:dyDescent="0.2">
      <c r="A15" s="229"/>
      <c r="B15" s="227"/>
      <c r="C15" s="9"/>
      <c r="D15" s="227"/>
      <c r="E15" s="227"/>
      <c r="F15" s="60"/>
      <c r="G15" s="9"/>
      <c r="H15" s="9"/>
    </row>
    <row r="16" spans="1:8" ht="15" x14ac:dyDescent="0.2">
      <c r="A16" s="61"/>
      <c r="B16" s="69"/>
      <c r="C16" s="9"/>
      <c r="D16" s="9"/>
      <c r="E16" s="9"/>
      <c r="F16" s="9"/>
      <c r="G16" s="9"/>
      <c r="H16" s="9"/>
    </row>
    <row r="17" spans="1:8" ht="15" x14ac:dyDescent="0.2">
      <c r="A17" s="61"/>
      <c r="B17" s="69"/>
      <c r="C17" s="9"/>
      <c r="D17" s="9"/>
      <c r="E17" s="9"/>
      <c r="F17" s="9"/>
      <c r="G17" s="9"/>
      <c r="H17" s="9"/>
    </row>
    <row r="18" spans="1:8" ht="15" x14ac:dyDescent="0.2">
      <c r="A18" s="61"/>
      <c r="B18" s="69"/>
      <c r="C18" s="9"/>
      <c r="D18" s="9"/>
      <c r="E18" s="9"/>
      <c r="F18" s="9"/>
      <c r="G18" s="9"/>
    </row>
    <row r="19" spans="1:8" x14ac:dyDescent="0.2">
      <c r="A19" s="69"/>
      <c r="B19" s="69"/>
      <c r="C19" s="9"/>
      <c r="D19" s="9"/>
      <c r="E19" s="9"/>
      <c r="F19" s="9"/>
      <c r="G19" s="9"/>
    </row>
    <row r="20" spans="1:8" x14ac:dyDescent="0.2">
      <c r="A20" s="9"/>
      <c r="B20" s="9"/>
      <c r="C20" s="9"/>
      <c r="D20" s="9"/>
      <c r="E20" s="9"/>
      <c r="F20" s="9"/>
      <c r="G20" s="9"/>
    </row>
    <row r="21" spans="1:8" x14ac:dyDescent="0.2">
      <c r="B21" s="9"/>
      <c r="C21" s="9"/>
      <c r="D21" s="9"/>
      <c r="E21" s="9"/>
      <c r="F21" s="9"/>
      <c r="G21" s="9"/>
    </row>
    <row r="22" spans="1:8" x14ac:dyDescent="0.2">
      <c r="A22" s="9"/>
      <c r="B22" s="9"/>
      <c r="C22" s="9"/>
      <c r="D22" s="9"/>
      <c r="E22" s="9"/>
      <c r="F22" s="9"/>
      <c r="G22" s="9"/>
    </row>
    <row r="23" spans="1:8" x14ac:dyDescent="0.2">
      <c r="A23" s="9"/>
      <c r="B23" s="9"/>
      <c r="C23" s="9"/>
      <c r="D23" s="9"/>
      <c r="E23" s="9"/>
      <c r="F23" s="9"/>
      <c r="G23" s="9"/>
    </row>
    <row r="24" spans="1:8" x14ac:dyDescent="0.2">
      <c r="A24" s="9"/>
      <c r="B24" s="9"/>
      <c r="C24" s="9"/>
      <c r="D24" s="9"/>
      <c r="E24" s="9"/>
      <c r="F24" s="9"/>
      <c r="G24" s="9"/>
    </row>
    <row r="25" spans="1:8" x14ac:dyDescent="0.2">
      <c r="A25" s="9"/>
      <c r="B25" s="9"/>
      <c r="C25" s="9"/>
      <c r="D25" s="9"/>
      <c r="E25" s="9"/>
      <c r="F25" s="9"/>
      <c r="G25" s="9"/>
    </row>
    <row r="26" spans="1:8" x14ac:dyDescent="0.2">
      <c r="A26" s="9"/>
      <c r="B26" s="9"/>
      <c r="C26" s="9"/>
      <c r="D26" s="9"/>
      <c r="E26" s="9"/>
      <c r="F26" s="9"/>
      <c r="G26" s="9"/>
    </row>
    <row r="27" spans="1:8" x14ac:dyDescent="0.2">
      <c r="A27" s="9"/>
      <c r="B27" s="9"/>
      <c r="C27" s="9"/>
      <c r="D27" s="9"/>
      <c r="E27" s="9"/>
      <c r="F27" s="9"/>
      <c r="G27" s="9"/>
    </row>
  </sheetData>
  <phoneticPr fontId="11" type="noConversion"/>
  <pageMargins left="0.75" right="0.75" top="1" bottom="1" header="0.5" footer="0.5"/>
  <pageSetup orientation="portrait" horizontalDpi="4294967293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67"/>
  <sheetViews>
    <sheetView showGridLines="0" workbookViewId="0">
      <selection activeCell="F18" sqref="F18"/>
    </sheetView>
  </sheetViews>
  <sheetFormatPr defaultRowHeight="12.75" x14ac:dyDescent="0.2"/>
  <cols>
    <col min="1" max="1" width="39.140625" customWidth="1"/>
    <col min="2" max="2" width="11.85546875" customWidth="1"/>
    <col min="3" max="3" width="15.7109375" customWidth="1"/>
    <col min="4" max="4" width="4.7109375" customWidth="1"/>
    <col min="5" max="5" width="15.7109375" customWidth="1"/>
  </cols>
  <sheetData>
    <row r="1" spans="1:7" x14ac:dyDescent="0.2">
      <c r="A1" s="75"/>
      <c r="B1" s="75"/>
      <c r="C1" s="72" t="str">
        <f>'Personal Information'!C5</f>
        <v>John</v>
      </c>
      <c r="D1" s="72"/>
      <c r="E1" s="72" t="str">
        <f>'Personal Information'!G5</f>
        <v>Jane</v>
      </c>
      <c r="F1" s="75"/>
      <c r="G1" s="75"/>
    </row>
    <row r="2" spans="1:7" x14ac:dyDescent="0.2">
      <c r="A2" s="75" t="s">
        <v>70</v>
      </c>
      <c r="B2" s="75"/>
      <c r="C2" s="143">
        <f>'Personal Information'!C11</f>
        <v>21685</v>
      </c>
      <c r="D2" s="143"/>
      <c r="E2" s="143">
        <f>'Personal Information'!G11</f>
        <v>21463</v>
      </c>
      <c r="F2" s="75"/>
      <c r="G2" s="75"/>
    </row>
    <row r="3" spans="1:7" x14ac:dyDescent="0.2">
      <c r="A3" s="75" t="s">
        <v>71</v>
      </c>
      <c r="B3" s="75"/>
      <c r="C3" s="103">
        <f ca="1">'Personal Information'!C15</f>
        <v>55.358014550536154</v>
      </c>
      <c r="D3" s="74"/>
      <c r="E3" s="103">
        <f ca="1">'Personal Information'!G15</f>
        <v>55.965817425279482</v>
      </c>
      <c r="F3" s="75"/>
      <c r="G3" s="75"/>
    </row>
    <row r="4" spans="1:7" x14ac:dyDescent="0.2">
      <c r="A4" s="75" t="s">
        <v>3</v>
      </c>
      <c r="B4" s="75"/>
      <c r="C4" s="74" t="str">
        <f>'Personal Information'!C19</f>
        <v>No</v>
      </c>
      <c r="D4" s="74"/>
      <c r="E4" s="74" t="str">
        <f>'Personal Information'!G19</f>
        <v>No</v>
      </c>
      <c r="F4" s="75"/>
      <c r="G4" s="75"/>
    </row>
    <row r="5" spans="1:7" x14ac:dyDescent="0.2">
      <c r="A5" s="75"/>
      <c r="B5" s="75"/>
      <c r="C5" s="75"/>
      <c r="D5" s="75"/>
      <c r="E5" s="75"/>
      <c r="F5" s="75"/>
      <c r="G5" s="75"/>
    </row>
    <row r="6" spans="1:7" x14ac:dyDescent="0.2">
      <c r="A6" s="78" t="s">
        <v>72</v>
      </c>
      <c r="B6" s="78"/>
      <c r="C6" s="75"/>
      <c r="D6" s="75"/>
      <c r="E6" s="75"/>
      <c r="F6" s="75"/>
      <c r="G6" s="75"/>
    </row>
    <row r="7" spans="1:7" x14ac:dyDescent="0.2">
      <c r="A7" s="75" t="s">
        <v>295</v>
      </c>
      <c r="B7" s="75"/>
      <c r="C7" s="144">
        <f>'Pension Benefits'!B6</f>
        <v>3500</v>
      </c>
      <c r="D7" s="144"/>
      <c r="E7" s="144">
        <f>'Pension Benefits'!C6</f>
        <v>3000</v>
      </c>
      <c r="F7" s="75"/>
      <c r="G7" s="75"/>
    </row>
    <row r="8" spans="1:7" x14ac:dyDescent="0.2">
      <c r="A8" s="75" t="s">
        <v>73</v>
      </c>
      <c r="B8" s="145">
        <v>1</v>
      </c>
      <c r="C8" s="146">
        <f>C7*B8</f>
        <v>3500</v>
      </c>
      <c r="D8" s="146"/>
      <c r="E8" s="146">
        <f>E7*B8</f>
        <v>3000</v>
      </c>
      <c r="F8" s="75"/>
      <c r="G8" s="75"/>
    </row>
    <row r="9" spans="1:7" x14ac:dyDescent="0.2">
      <c r="A9" s="75" t="s">
        <v>74</v>
      </c>
      <c r="B9" s="75"/>
      <c r="C9" s="77">
        <v>25</v>
      </c>
      <c r="D9" s="77"/>
      <c r="E9" s="77">
        <v>27</v>
      </c>
      <c r="F9" s="75"/>
      <c r="G9" s="75"/>
    </row>
    <row r="10" spans="1:7" x14ac:dyDescent="0.2">
      <c r="A10" s="75" t="s">
        <v>75</v>
      </c>
      <c r="B10" s="75"/>
      <c r="C10" s="77" t="s">
        <v>80</v>
      </c>
      <c r="D10" s="77"/>
      <c r="E10" s="77" t="s">
        <v>80</v>
      </c>
      <c r="F10" s="75"/>
      <c r="G10" s="75"/>
    </row>
    <row r="11" spans="1:7" x14ac:dyDescent="0.2">
      <c r="A11" s="75" t="s">
        <v>82</v>
      </c>
      <c r="B11" s="75"/>
      <c r="C11" s="76">
        <v>7.0000000000000007E-2</v>
      </c>
      <c r="D11" s="76"/>
      <c r="E11" s="76">
        <v>7.0000000000000007E-2</v>
      </c>
      <c r="F11" s="75"/>
      <c r="G11" s="75"/>
    </row>
    <row r="12" spans="1:7" x14ac:dyDescent="0.2">
      <c r="A12" s="75" t="s">
        <v>76</v>
      </c>
      <c r="B12" s="75"/>
      <c r="C12" s="76">
        <v>0.02</v>
      </c>
      <c r="D12" s="76"/>
      <c r="E12" s="76">
        <v>0.02</v>
      </c>
      <c r="F12" s="75"/>
      <c r="G12" s="75"/>
    </row>
    <row r="13" spans="1:7" x14ac:dyDescent="0.2">
      <c r="A13" s="78" t="s">
        <v>106</v>
      </c>
      <c r="B13" s="78"/>
      <c r="C13" s="144">
        <f>PV((C11-C12),C9,C8*12)*-1</f>
        <v>591945.67177387979</v>
      </c>
      <c r="D13" s="144"/>
      <c r="E13" s="144">
        <f>PV((E11-E12),E9,E8*12)*-1</f>
        <v>527149.21031982882</v>
      </c>
      <c r="F13" s="75"/>
      <c r="G13" s="75"/>
    </row>
    <row r="14" spans="1:7" x14ac:dyDescent="0.2">
      <c r="A14" s="75"/>
      <c r="B14" s="75"/>
      <c r="C14" s="77"/>
      <c r="D14" s="77"/>
      <c r="E14" s="77"/>
      <c r="F14" s="75"/>
      <c r="G14" s="75"/>
    </row>
    <row r="15" spans="1:7" x14ac:dyDescent="0.2">
      <c r="A15" s="78" t="s">
        <v>77</v>
      </c>
      <c r="B15" s="78"/>
      <c r="C15" s="77"/>
      <c r="D15" s="77"/>
      <c r="E15" s="77"/>
      <c r="F15" s="75"/>
      <c r="G15" s="75"/>
    </row>
    <row r="16" spans="1:7" x14ac:dyDescent="0.2">
      <c r="A16" s="75" t="s">
        <v>78</v>
      </c>
      <c r="B16" s="75"/>
      <c r="C16" s="144">
        <v>5000</v>
      </c>
      <c r="D16" s="144"/>
      <c r="E16" s="144">
        <v>5000</v>
      </c>
      <c r="F16" s="75"/>
      <c r="G16" s="75"/>
    </row>
    <row r="17" spans="1:7" x14ac:dyDescent="0.2">
      <c r="A17" s="147" t="s">
        <v>278</v>
      </c>
      <c r="B17" s="75"/>
      <c r="C17" s="148">
        <v>0</v>
      </c>
      <c r="D17" s="148"/>
      <c r="E17" s="148">
        <v>0</v>
      </c>
      <c r="F17" s="75"/>
      <c r="G17" s="75"/>
    </row>
    <row r="18" spans="1:7" ht="15" x14ac:dyDescent="0.35">
      <c r="A18" s="75" t="s">
        <v>188</v>
      </c>
      <c r="B18" s="75"/>
      <c r="C18" s="149" t="e">
        <f>'Balance Sheet'!#REF!</f>
        <v>#REF!</v>
      </c>
      <c r="D18" s="149"/>
      <c r="E18" s="149" t="e">
        <f>'Balance Sheet'!#REF!</f>
        <v>#REF!</v>
      </c>
      <c r="F18" s="75"/>
      <c r="G18" s="75"/>
    </row>
    <row r="19" spans="1:7" x14ac:dyDescent="0.2">
      <c r="A19" s="78" t="s">
        <v>79</v>
      </c>
      <c r="B19" s="78"/>
      <c r="C19" s="150" t="e">
        <f>SUM(C16:C18)</f>
        <v>#REF!</v>
      </c>
      <c r="D19" s="150"/>
      <c r="E19" s="150" t="e">
        <f>SUM(E16:E18)</f>
        <v>#REF!</v>
      </c>
      <c r="F19" s="75"/>
      <c r="G19" s="75"/>
    </row>
    <row r="20" spans="1:7" x14ac:dyDescent="0.2">
      <c r="A20" s="75"/>
      <c r="B20" s="75"/>
      <c r="C20" s="77"/>
      <c r="D20" s="77"/>
      <c r="E20" s="77"/>
      <c r="F20" s="75"/>
      <c r="G20" s="75"/>
    </row>
    <row r="21" spans="1:7" x14ac:dyDescent="0.2">
      <c r="A21" s="78" t="s">
        <v>187</v>
      </c>
      <c r="B21" s="78"/>
      <c r="C21" s="151" t="e">
        <f>C13+C19</f>
        <v>#REF!</v>
      </c>
      <c r="D21" s="151"/>
      <c r="E21" s="151" t="e">
        <f>E13+E19</f>
        <v>#REF!</v>
      </c>
      <c r="F21" s="75"/>
      <c r="G21" s="75"/>
    </row>
    <row r="22" spans="1:7" x14ac:dyDescent="0.2">
      <c r="A22" s="75"/>
      <c r="B22" s="75"/>
      <c r="C22" s="77"/>
      <c r="D22" s="77"/>
      <c r="E22" s="77"/>
      <c r="F22" s="75"/>
      <c r="G22" s="75"/>
    </row>
    <row r="23" spans="1:7" x14ac:dyDescent="0.2">
      <c r="A23" s="78" t="s">
        <v>182</v>
      </c>
      <c r="B23" s="78"/>
      <c r="C23" s="152" t="s">
        <v>170</v>
      </c>
      <c r="D23" s="153"/>
      <c r="E23" s="152" t="s">
        <v>170</v>
      </c>
      <c r="F23" s="75"/>
      <c r="G23" s="75"/>
    </row>
    <row r="24" spans="1:7" x14ac:dyDescent="0.2">
      <c r="A24" s="147" t="s">
        <v>184</v>
      </c>
      <c r="B24" s="78"/>
      <c r="C24" s="144">
        <f>'Balance Sheet'!$D$15+'Balance Sheet'!$D$23</f>
        <v>406090.23000000004</v>
      </c>
      <c r="D24" s="144"/>
      <c r="E24" s="144" t="e">
        <f>'Balance Sheet'!#REF!+'Balance Sheet'!#REF!</f>
        <v>#REF!</v>
      </c>
      <c r="F24" s="75"/>
      <c r="G24" s="75"/>
    </row>
    <row r="25" spans="1:7" x14ac:dyDescent="0.2">
      <c r="A25" s="147" t="s">
        <v>168</v>
      </c>
      <c r="B25" s="154"/>
      <c r="C25" s="146">
        <v>0</v>
      </c>
      <c r="D25" s="146"/>
      <c r="E25" s="146">
        <v>0</v>
      </c>
      <c r="F25" s="75"/>
      <c r="G25" s="75"/>
    </row>
    <row r="26" spans="1:7" ht="15" x14ac:dyDescent="0.35">
      <c r="A26" s="147" t="s">
        <v>291</v>
      </c>
      <c r="B26" s="154"/>
      <c r="C26" s="224">
        <v>0</v>
      </c>
      <c r="D26" s="155"/>
      <c r="E26" s="224">
        <v>0</v>
      </c>
      <c r="F26" s="75"/>
      <c r="G26" s="75"/>
    </row>
    <row r="27" spans="1:7" x14ac:dyDescent="0.2">
      <c r="A27" s="78" t="s">
        <v>185</v>
      </c>
      <c r="B27" s="154"/>
      <c r="C27" s="156">
        <f>SUM(C24:C26)</f>
        <v>406090.23000000004</v>
      </c>
      <c r="D27" s="156"/>
      <c r="E27" s="156" t="e">
        <f>SUM(E24:E26)</f>
        <v>#REF!</v>
      </c>
      <c r="F27" s="75"/>
      <c r="G27" s="75"/>
    </row>
    <row r="28" spans="1:7" x14ac:dyDescent="0.2">
      <c r="A28" s="73"/>
      <c r="B28" s="157"/>
      <c r="C28" s="158"/>
      <c r="D28" s="158"/>
      <c r="E28" s="159"/>
      <c r="F28" s="75"/>
      <c r="G28" s="75"/>
    </row>
    <row r="29" spans="1:7" x14ac:dyDescent="0.2">
      <c r="A29" s="78" t="s">
        <v>169</v>
      </c>
      <c r="B29" s="78"/>
      <c r="C29" s="160" t="e">
        <f>C21-C27</f>
        <v>#REF!</v>
      </c>
      <c r="D29" s="160"/>
      <c r="E29" s="160" t="e">
        <f>E21-E27</f>
        <v>#REF!</v>
      </c>
      <c r="F29" s="75"/>
      <c r="G29" s="75"/>
    </row>
    <row r="30" spans="1:7" x14ac:dyDescent="0.2">
      <c r="A30" s="75"/>
      <c r="B30" s="75"/>
      <c r="C30" s="75"/>
      <c r="D30" s="75"/>
      <c r="E30" s="75"/>
      <c r="F30" s="75"/>
      <c r="G30" s="75"/>
    </row>
    <row r="31" spans="1:7" x14ac:dyDescent="0.2">
      <c r="A31" s="75" t="s">
        <v>186</v>
      </c>
      <c r="B31" s="75"/>
      <c r="C31" s="75"/>
      <c r="D31" s="75"/>
      <c r="E31" s="75"/>
      <c r="F31" s="75"/>
      <c r="G31" s="75"/>
    </row>
    <row r="32" spans="1:7" x14ac:dyDescent="0.2">
      <c r="A32" s="75"/>
      <c r="B32" s="75"/>
      <c r="C32" s="75"/>
      <c r="D32" s="75"/>
      <c r="E32" s="161"/>
      <c r="F32" s="75"/>
      <c r="G32" s="75"/>
    </row>
    <row r="33" spans="1:7" x14ac:dyDescent="0.2">
      <c r="A33" s="75"/>
      <c r="B33" s="75"/>
      <c r="C33" s="75"/>
      <c r="D33" s="75"/>
      <c r="E33" s="75"/>
      <c r="F33" s="75"/>
      <c r="G33" s="75"/>
    </row>
    <row r="34" spans="1:7" x14ac:dyDescent="0.2">
      <c r="A34" s="75"/>
      <c r="B34" s="75"/>
      <c r="C34" s="75"/>
      <c r="D34" s="75"/>
      <c r="E34" s="75"/>
      <c r="F34" s="75"/>
      <c r="G34" s="75"/>
    </row>
    <row r="35" spans="1:7" x14ac:dyDescent="0.2">
      <c r="A35" s="75"/>
      <c r="B35" s="75"/>
      <c r="C35" s="75"/>
      <c r="D35" s="75"/>
      <c r="E35" s="75"/>
      <c r="F35" s="75"/>
      <c r="G35" s="75"/>
    </row>
    <row r="36" spans="1:7" x14ac:dyDescent="0.2">
      <c r="A36" s="75"/>
      <c r="B36" s="75"/>
      <c r="C36" s="75"/>
      <c r="D36" s="75"/>
      <c r="E36" s="75"/>
      <c r="F36" s="75"/>
      <c r="G36" s="75"/>
    </row>
    <row r="37" spans="1:7" x14ac:dyDescent="0.2">
      <c r="A37" s="75"/>
      <c r="B37" s="75"/>
      <c r="C37" s="75"/>
      <c r="D37" s="75"/>
      <c r="E37" s="75"/>
      <c r="F37" s="75"/>
      <c r="G37" s="75"/>
    </row>
    <row r="38" spans="1:7" x14ac:dyDescent="0.2">
      <c r="A38" s="75"/>
      <c r="B38" s="75"/>
      <c r="C38" s="75"/>
      <c r="D38" s="75"/>
      <c r="E38" s="75"/>
      <c r="F38" s="75"/>
      <c r="G38" s="75"/>
    </row>
    <row r="39" spans="1:7" x14ac:dyDescent="0.2">
      <c r="A39" s="3"/>
      <c r="B39" s="3"/>
      <c r="C39" s="3"/>
      <c r="D39" s="3"/>
      <c r="E39" s="3"/>
      <c r="F39" s="3"/>
      <c r="G39" s="3"/>
    </row>
    <row r="40" spans="1:7" x14ac:dyDescent="0.2">
      <c r="A40" s="3"/>
      <c r="B40" s="3"/>
      <c r="C40" s="3"/>
      <c r="D40" s="3"/>
      <c r="E40" s="3"/>
      <c r="F40" s="3"/>
      <c r="G40" s="3"/>
    </row>
    <row r="41" spans="1:7" x14ac:dyDescent="0.2">
      <c r="A41" s="3"/>
      <c r="B41" s="3"/>
      <c r="C41" s="3"/>
      <c r="D41" s="3"/>
      <c r="E41" s="3"/>
      <c r="F41" s="3"/>
      <c r="G41" s="3"/>
    </row>
    <row r="42" spans="1:7" x14ac:dyDescent="0.2">
      <c r="A42" s="3"/>
      <c r="B42" s="3"/>
      <c r="C42" s="3"/>
      <c r="D42" s="3"/>
      <c r="E42" s="3"/>
      <c r="F42" s="3"/>
      <c r="G42" s="3"/>
    </row>
    <row r="43" spans="1:7" x14ac:dyDescent="0.2">
      <c r="A43" s="3"/>
      <c r="B43" s="3"/>
      <c r="C43" s="3"/>
      <c r="D43" s="3"/>
      <c r="E43" s="3"/>
      <c r="F43" s="3"/>
      <c r="G43" s="3"/>
    </row>
    <row r="44" spans="1:7" x14ac:dyDescent="0.2">
      <c r="A44" s="3"/>
      <c r="B44" s="3"/>
      <c r="C44" s="3"/>
      <c r="D44" s="3"/>
      <c r="E44" s="3"/>
      <c r="F44" s="3"/>
      <c r="G44" s="3"/>
    </row>
    <row r="45" spans="1:7" x14ac:dyDescent="0.2">
      <c r="A45" s="3"/>
      <c r="B45" s="3"/>
      <c r="C45" s="3"/>
      <c r="D45" s="3"/>
      <c r="E45" s="3"/>
      <c r="F45" s="3"/>
      <c r="G45" s="3"/>
    </row>
    <row r="46" spans="1:7" x14ac:dyDescent="0.2">
      <c r="A46" s="3"/>
      <c r="B46" s="3"/>
      <c r="C46" s="3"/>
      <c r="D46" s="3"/>
      <c r="E46" s="3"/>
      <c r="F46" s="3"/>
      <c r="G46" s="3"/>
    </row>
    <row r="47" spans="1:7" x14ac:dyDescent="0.2">
      <c r="A47" s="3"/>
      <c r="B47" s="3"/>
      <c r="C47" s="3"/>
      <c r="D47" s="3"/>
      <c r="E47" s="3"/>
      <c r="F47" s="3"/>
      <c r="G47" s="3"/>
    </row>
    <row r="48" spans="1:7" x14ac:dyDescent="0.2">
      <c r="A48" s="3"/>
      <c r="B48" s="3"/>
      <c r="C48" s="3"/>
      <c r="D48" s="3"/>
      <c r="E48" s="3"/>
      <c r="F48" s="3"/>
      <c r="G48" s="3"/>
    </row>
    <row r="49" spans="1:7" x14ac:dyDescent="0.2">
      <c r="A49" s="3"/>
      <c r="B49" s="3"/>
      <c r="C49" s="3"/>
      <c r="D49" s="3"/>
      <c r="E49" s="3"/>
      <c r="F49" s="3"/>
      <c r="G49" s="3"/>
    </row>
    <row r="50" spans="1:7" x14ac:dyDescent="0.2">
      <c r="A50" s="3"/>
      <c r="B50" s="3"/>
      <c r="C50" s="3"/>
      <c r="D50" s="3"/>
      <c r="E50" s="3"/>
      <c r="F50" s="3"/>
      <c r="G50" s="3"/>
    </row>
    <row r="51" spans="1:7" x14ac:dyDescent="0.2">
      <c r="A51" s="3"/>
      <c r="B51" s="3"/>
      <c r="C51" s="3"/>
      <c r="D51" s="3"/>
      <c r="E51" s="3"/>
      <c r="F51" s="3"/>
      <c r="G51" s="3"/>
    </row>
    <row r="52" spans="1:7" x14ac:dyDescent="0.2">
      <c r="A52" s="3"/>
      <c r="B52" s="3"/>
      <c r="C52" s="3"/>
      <c r="D52" s="3"/>
      <c r="E52" s="3"/>
      <c r="F52" s="3"/>
      <c r="G52" s="3"/>
    </row>
    <row r="53" spans="1:7" x14ac:dyDescent="0.2">
      <c r="A53" s="3"/>
      <c r="B53" s="3"/>
      <c r="C53" s="3"/>
      <c r="D53" s="3"/>
      <c r="E53" s="3"/>
      <c r="F53" s="3"/>
      <c r="G53" s="3"/>
    </row>
    <row r="54" spans="1:7" x14ac:dyDescent="0.2">
      <c r="A54" s="3"/>
      <c r="B54" s="3"/>
      <c r="C54" s="3"/>
      <c r="D54" s="3"/>
      <c r="E54" s="3"/>
      <c r="F54" s="3"/>
      <c r="G54" s="3"/>
    </row>
    <row r="55" spans="1:7" x14ac:dyDescent="0.2">
      <c r="A55" s="3"/>
      <c r="B55" s="3"/>
      <c r="C55" s="3"/>
      <c r="D55" s="3"/>
      <c r="E55" s="3"/>
      <c r="F55" s="3"/>
      <c r="G55" s="3"/>
    </row>
    <row r="56" spans="1:7" x14ac:dyDescent="0.2">
      <c r="A56" s="3"/>
      <c r="B56" s="3"/>
      <c r="C56" s="3"/>
      <c r="D56" s="3"/>
      <c r="E56" s="3"/>
      <c r="F56" s="3"/>
      <c r="G56" s="3"/>
    </row>
    <row r="57" spans="1:7" x14ac:dyDescent="0.2">
      <c r="A57" s="3"/>
      <c r="B57" s="3"/>
      <c r="C57" s="3"/>
      <c r="D57" s="3"/>
      <c r="E57" s="3"/>
      <c r="F57" s="3"/>
      <c r="G57" s="3"/>
    </row>
    <row r="58" spans="1:7" x14ac:dyDescent="0.2">
      <c r="A58" s="3"/>
      <c r="B58" s="3"/>
      <c r="C58" s="3"/>
      <c r="D58" s="3"/>
      <c r="E58" s="3"/>
      <c r="F58" s="3"/>
      <c r="G58" s="3"/>
    </row>
    <row r="59" spans="1:7" x14ac:dyDescent="0.2">
      <c r="A59" s="3"/>
      <c r="B59" s="3"/>
      <c r="C59" s="3"/>
      <c r="D59" s="3"/>
      <c r="E59" s="3"/>
      <c r="F59" s="3"/>
      <c r="G59" s="3"/>
    </row>
    <row r="60" spans="1:7" x14ac:dyDescent="0.2">
      <c r="A60" s="3"/>
      <c r="B60" s="3"/>
      <c r="C60" s="3"/>
      <c r="D60" s="3"/>
      <c r="E60" s="3"/>
      <c r="F60" s="3"/>
      <c r="G60" s="3"/>
    </row>
    <row r="61" spans="1:7" x14ac:dyDescent="0.2">
      <c r="A61" s="3"/>
      <c r="B61" s="3"/>
      <c r="C61" s="3"/>
      <c r="D61" s="3"/>
      <c r="E61" s="3"/>
      <c r="F61" s="3"/>
      <c r="G61" s="3"/>
    </row>
    <row r="62" spans="1:7" x14ac:dyDescent="0.2">
      <c r="A62" s="3"/>
      <c r="B62" s="3"/>
      <c r="C62" s="3"/>
      <c r="D62" s="3"/>
      <c r="E62" s="3"/>
      <c r="F62" s="3"/>
      <c r="G62" s="3"/>
    </row>
    <row r="63" spans="1:7" x14ac:dyDescent="0.2">
      <c r="A63" s="3"/>
      <c r="B63" s="3"/>
      <c r="C63" s="3"/>
      <c r="D63" s="3"/>
      <c r="E63" s="3"/>
      <c r="F63" s="3"/>
      <c r="G63" s="3"/>
    </row>
    <row r="64" spans="1:7" x14ac:dyDescent="0.2">
      <c r="A64" s="3"/>
      <c r="B64" s="3"/>
      <c r="C64" s="3"/>
      <c r="D64" s="3"/>
      <c r="E64" s="3"/>
      <c r="F64" s="3"/>
      <c r="G64" s="3"/>
    </row>
    <row r="65" spans="1:7" x14ac:dyDescent="0.2">
      <c r="A65" s="3"/>
      <c r="B65" s="3"/>
      <c r="C65" s="3"/>
      <c r="D65" s="3"/>
      <c r="E65" s="3"/>
      <c r="F65" s="3"/>
      <c r="G65" s="3"/>
    </row>
    <row r="66" spans="1:7" x14ac:dyDescent="0.2">
      <c r="A66" s="3"/>
      <c r="B66" s="3"/>
      <c r="C66" s="3"/>
      <c r="D66" s="3"/>
      <c r="E66" s="3"/>
      <c r="F66" s="3"/>
      <c r="G66" s="3"/>
    </row>
    <row r="67" spans="1:7" x14ac:dyDescent="0.2">
      <c r="A67" s="3"/>
      <c r="B67" s="3"/>
      <c r="C67" s="3"/>
      <c r="D67" s="3"/>
      <c r="E67" s="3"/>
      <c r="F67" s="3"/>
      <c r="G67" s="3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74"/>
  <sheetViews>
    <sheetView showGridLines="0" topLeftCell="D1" workbookViewId="0">
      <selection activeCell="I21" sqref="I21"/>
    </sheetView>
  </sheetViews>
  <sheetFormatPr defaultRowHeight="12.75" x14ac:dyDescent="0.2"/>
  <cols>
    <col min="1" max="1" width="28.7109375" customWidth="1"/>
    <col min="2" max="2" width="9.28515625" customWidth="1"/>
    <col min="3" max="3" width="9.5703125" customWidth="1"/>
    <col min="4" max="5" width="12.7109375" customWidth="1"/>
    <col min="6" max="6" width="13" customWidth="1"/>
    <col min="8" max="8" width="12.140625" customWidth="1"/>
    <col min="14" max="14" width="14.85546875" customWidth="1"/>
  </cols>
  <sheetData>
    <row r="1" spans="1:13" x14ac:dyDescent="0.2">
      <c r="A1" s="73"/>
      <c r="B1" s="73"/>
      <c r="C1" s="73"/>
      <c r="D1" s="73"/>
      <c r="E1" s="73"/>
      <c r="F1" s="75"/>
      <c r="G1" s="75"/>
      <c r="H1" s="3"/>
      <c r="I1" s="3"/>
      <c r="J1" s="3"/>
      <c r="K1" s="3"/>
      <c r="L1" s="3"/>
      <c r="M1" s="3"/>
    </row>
    <row r="2" spans="1:13" ht="15.75" x14ac:dyDescent="0.25">
      <c r="A2" s="93"/>
      <c r="B2" s="93"/>
      <c r="C2" s="93"/>
      <c r="D2" s="94" t="str">
        <f>'Pension Benefits'!B1</f>
        <v>John</v>
      </c>
      <c r="E2" s="94" t="str">
        <f>'Pension Benefits'!C1</f>
        <v>Jane</v>
      </c>
      <c r="F2" s="94" t="s">
        <v>57</v>
      </c>
      <c r="G2" s="75"/>
      <c r="H2" s="3"/>
      <c r="I2" s="3"/>
      <c r="J2" s="3"/>
      <c r="K2" s="3"/>
      <c r="L2" s="3"/>
      <c r="M2" s="3"/>
    </row>
    <row r="3" spans="1:13" ht="15.75" x14ac:dyDescent="0.25">
      <c r="A3" s="93" t="s">
        <v>293</v>
      </c>
      <c r="B3" s="93"/>
      <c r="C3" s="93"/>
      <c r="D3" s="95">
        <f>'Pension Benefits'!B6</f>
        <v>3500</v>
      </c>
      <c r="E3" s="95">
        <f>'Pension Benefits'!C6</f>
        <v>3000</v>
      </c>
      <c r="F3" s="96">
        <f>SUM(D3:E3)</f>
        <v>6500</v>
      </c>
      <c r="G3" s="75"/>
      <c r="H3" s="3"/>
      <c r="I3" s="3"/>
      <c r="J3" s="3"/>
      <c r="K3" s="3"/>
      <c r="L3" s="3"/>
      <c r="M3" s="3"/>
    </row>
    <row r="4" spans="1:13" ht="15.75" x14ac:dyDescent="0.25">
      <c r="A4" s="93" t="s">
        <v>162</v>
      </c>
      <c r="B4" s="93"/>
      <c r="C4" s="93"/>
      <c r="D4" s="93">
        <v>0.5</v>
      </c>
      <c r="E4" s="93">
        <v>1</v>
      </c>
      <c r="F4" s="93"/>
      <c r="G4" s="75"/>
      <c r="H4" s="3"/>
      <c r="I4" s="3"/>
      <c r="J4" s="3"/>
      <c r="K4" s="3"/>
      <c r="L4" s="3"/>
      <c r="M4" s="3"/>
    </row>
    <row r="5" spans="1:13" ht="15.75" x14ac:dyDescent="0.25">
      <c r="A5" s="93" t="s">
        <v>163</v>
      </c>
      <c r="B5" s="93"/>
      <c r="C5" s="93"/>
      <c r="D5" s="93">
        <v>5</v>
      </c>
      <c r="E5" s="93">
        <v>8</v>
      </c>
      <c r="F5" s="93"/>
      <c r="G5" s="75"/>
      <c r="H5" s="3"/>
      <c r="I5" s="3"/>
      <c r="J5" s="3"/>
      <c r="K5" s="3"/>
      <c r="L5" s="3"/>
      <c r="M5" s="3"/>
    </row>
    <row r="6" spans="1:13" ht="15.75" x14ac:dyDescent="0.25">
      <c r="A6" s="93" t="s">
        <v>223</v>
      </c>
      <c r="B6" s="93"/>
      <c r="C6" s="93"/>
      <c r="D6" s="93">
        <v>27</v>
      </c>
      <c r="E6" s="93">
        <v>30</v>
      </c>
      <c r="F6" s="93"/>
      <c r="G6" s="75"/>
      <c r="H6" s="3"/>
      <c r="I6" s="3"/>
      <c r="J6" s="3"/>
      <c r="K6" s="3"/>
      <c r="L6" s="3"/>
      <c r="M6" s="3"/>
    </row>
    <row r="7" spans="1:13" ht="15.75" x14ac:dyDescent="0.25">
      <c r="A7" s="93"/>
      <c r="B7" s="93"/>
      <c r="C7" s="93"/>
      <c r="D7" s="93"/>
      <c r="E7" s="93"/>
      <c r="F7" s="93"/>
      <c r="G7" s="75"/>
      <c r="H7" s="3"/>
      <c r="I7" s="3"/>
      <c r="J7" s="3"/>
      <c r="K7" s="3"/>
      <c r="L7" s="3"/>
      <c r="M7" s="3"/>
    </row>
    <row r="8" spans="1:13" ht="15.75" x14ac:dyDescent="0.25">
      <c r="A8" s="97" t="s">
        <v>307</v>
      </c>
      <c r="B8" s="73"/>
      <c r="C8" s="73"/>
      <c r="D8" s="94" t="str">
        <f>'Pension Benefits'!B1</f>
        <v>John</v>
      </c>
      <c r="E8" s="94" t="str">
        <f>'Pension Benefits'!C1</f>
        <v>Jane</v>
      </c>
      <c r="F8" s="94" t="s">
        <v>57</v>
      </c>
      <c r="G8" s="75"/>
      <c r="H8" s="3"/>
      <c r="I8" s="3"/>
      <c r="J8" s="3"/>
      <c r="K8" s="3"/>
      <c r="L8" s="3"/>
      <c r="M8" s="3"/>
    </row>
    <row r="9" spans="1:13" ht="15.75" x14ac:dyDescent="0.25">
      <c r="A9" s="93" t="s">
        <v>308</v>
      </c>
      <c r="B9" s="93"/>
      <c r="C9" s="93"/>
      <c r="D9" s="106">
        <f>'Pension Benefits'!B6</f>
        <v>3500</v>
      </c>
      <c r="E9" s="106">
        <f>'Pension Benefits'!C6</f>
        <v>3000</v>
      </c>
      <c r="F9" s="104">
        <f t="shared" ref="F9:F14" si="0">SUM(D9:E9)</f>
        <v>6500</v>
      </c>
      <c r="G9" s="75"/>
      <c r="H9" s="3"/>
      <c r="I9" s="3"/>
      <c r="J9" s="3"/>
      <c r="K9" s="3"/>
      <c r="L9" s="3"/>
      <c r="M9" s="3"/>
    </row>
    <row r="10" spans="1:13" ht="15.75" x14ac:dyDescent="0.25">
      <c r="A10" s="134" t="s">
        <v>178</v>
      </c>
      <c r="B10" s="93"/>
      <c r="C10" s="93"/>
      <c r="D10" s="100">
        <v>0</v>
      </c>
      <c r="E10" s="100">
        <v>0</v>
      </c>
      <c r="F10" s="100">
        <f t="shared" si="0"/>
        <v>0</v>
      </c>
      <c r="G10" s="75"/>
      <c r="H10" s="3"/>
      <c r="I10" s="3"/>
      <c r="J10" s="3"/>
      <c r="K10" s="3"/>
      <c r="L10" s="3"/>
      <c r="M10" s="3"/>
    </row>
    <row r="11" spans="1:13" ht="15.75" x14ac:dyDescent="0.25">
      <c r="A11" s="107" t="s">
        <v>233</v>
      </c>
      <c r="B11" s="93"/>
      <c r="C11" s="93"/>
      <c r="D11" s="100">
        <v>591.21</v>
      </c>
      <c r="E11" s="100">
        <v>591.21</v>
      </c>
      <c r="F11" s="100">
        <f t="shared" si="0"/>
        <v>1182.42</v>
      </c>
      <c r="G11" s="75"/>
      <c r="H11" s="3"/>
      <c r="I11" s="3"/>
      <c r="J11" s="3"/>
      <c r="K11" s="3"/>
      <c r="L11" s="3"/>
      <c r="M11" s="3"/>
    </row>
    <row r="12" spans="1:13" ht="15.75" x14ac:dyDescent="0.25">
      <c r="A12" s="107" t="s">
        <v>176</v>
      </c>
      <c r="B12" s="93"/>
      <c r="C12" s="93"/>
      <c r="D12" s="100">
        <f>'Pension Benefits'!B13</f>
        <v>2639.24</v>
      </c>
      <c r="E12" s="100">
        <f>'Pension Benefits'!C13</f>
        <v>2014.03</v>
      </c>
      <c r="F12" s="100">
        <f t="shared" si="0"/>
        <v>4653.2699999999995</v>
      </c>
      <c r="G12" s="75"/>
      <c r="H12" s="3"/>
      <c r="I12" s="3"/>
      <c r="J12" s="3"/>
      <c r="K12" s="3"/>
      <c r="L12" s="3"/>
      <c r="M12" s="3"/>
    </row>
    <row r="13" spans="1:13" ht="18" x14ac:dyDescent="0.4">
      <c r="A13" s="107" t="s">
        <v>177</v>
      </c>
      <c r="B13" s="93"/>
      <c r="C13" s="93"/>
      <c r="D13" s="98">
        <v>0</v>
      </c>
      <c r="E13" s="98">
        <v>0</v>
      </c>
      <c r="F13" s="98">
        <f t="shared" si="0"/>
        <v>0</v>
      </c>
      <c r="G13" s="75"/>
      <c r="H13" s="3"/>
      <c r="I13" s="3"/>
      <c r="J13" s="3"/>
      <c r="K13" s="3"/>
      <c r="L13" s="3"/>
      <c r="M13" s="3"/>
    </row>
    <row r="14" spans="1:13" ht="18" x14ac:dyDescent="0.4">
      <c r="A14" s="93" t="s">
        <v>232</v>
      </c>
      <c r="B14" s="93"/>
      <c r="C14" s="99"/>
      <c r="D14" s="226">
        <f>(D10+D11+D12+D13)-D9</f>
        <v>-269.55000000000018</v>
      </c>
      <c r="E14" s="226">
        <f>(E10+E11+E12+E13)-E9</f>
        <v>-394.76000000000022</v>
      </c>
      <c r="F14" s="226">
        <f t="shared" si="0"/>
        <v>-664.3100000000004</v>
      </c>
      <c r="G14" s="75"/>
      <c r="H14" s="3"/>
      <c r="I14" s="3"/>
      <c r="J14" s="3"/>
      <c r="K14" s="3"/>
      <c r="L14" s="3"/>
      <c r="M14" s="3"/>
    </row>
    <row r="15" spans="1:13" ht="15.75" x14ac:dyDescent="0.25">
      <c r="A15" s="93"/>
      <c r="B15" s="93"/>
      <c r="C15" s="93"/>
      <c r="D15" s="93"/>
      <c r="E15" s="93"/>
      <c r="F15" s="93"/>
      <c r="G15" s="75"/>
      <c r="H15" s="3"/>
      <c r="I15" s="3"/>
      <c r="J15" s="3"/>
      <c r="K15" s="3"/>
      <c r="L15" s="3"/>
      <c r="M15" s="3"/>
    </row>
    <row r="16" spans="1:13" ht="15.75" x14ac:dyDescent="0.25">
      <c r="A16" s="97" t="s">
        <v>165</v>
      </c>
      <c r="B16" s="73"/>
      <c r="C16" s="73"/>
      <c r="D16" s="94" t="str">
        <f>D2</f>
        <v>John</v>
      </c>
      <c r="E16" s="94" t="str">
        <f>E2</f>
        <v>Jane</v>
      </c>
      <c r="F16" s="94" t="s">
        <v>57</v>
      </c>
      <c r="G16" s="103"/>
      <c r="I16" s="3"/>
      <c r="J16" s="3"/>
      <c r="K16" s="6"/>
      <c r="L16" s="3"/>
      <c r="M16" s="3"/>
    </row>
    <row r="17" spans="1:13" ht="15.75" x14ac:dyDescent="0.25">
      <c r="A17" s="93" t="s">
        <v>175</v>
      </c>
      <c r="B17" s="93"/>
      <c r="C17" s="93"/>
      <c r="D17" s="106">
        <f>'Pension Benefits'!B6</f>
        <v>3500</v>
      </c>
      <c r="E17" s="106">
        <f>'Pension Benefits'!C6</f>
        <v>3000</v>
      </c>
      <c r="F17" s="104">
        <f t="shared" ref="F17:F22" si="1">SUM(D17:E17)</f>
        <v>6500</v>
      </c>
      <c r="G17" s="103"/>
      <c r="H17" s="6"/>
      <c r="I17" s="3"/>
      <c r="J17" s="3"/>
      <c r="K17" s="3"/>
      <c r="L17" s="3"/>
      <c r="M17" s="3"/>
    </row>
    <row r="18" spans="1:13" ht="15.75" x14ac:dyDescent="0.25">
      <c r="A18" s="134" t="s">
        <v>178</v>
      </c>
      <c r="B18" s="93"/>
      <c r="C18" s="93"/>
      <c r="D18" s="100">
        <v>487.54</v>
      </c>
      <c r="E18" s="100">
        <v>487.54</v>
      </c>
      <c r="F18" s="100">
        <f t="shared" si="1"/>
        <v>975.08</v>
      </c>
      <c r="G18" s="103"/>
      <c r="H18" s="6"/>
      <c r="I18" s="3"/>
      <c r="J18" s="3"/>
      <c r="K18" s="3"/>
      <c r="L18" s="3"/>
      <c r="M18" s="3"/>
    </row>
    <row r="19" spans="1:13" ht="15.75" x14ac:dyDescent="0.25">
      <c r="A19" s="107" t="s">
        <v>233</v>
      </c>
      <c r="B19" s="93"/>
      <c r="C19" s="93"/>
      <c r="D19" s="100">
        <v>591.21</v>
      </c>
      <c r="E19" s="100">
        <v>591.21</v>
      </c>
      <c r="F19" s="100">
        <f t="shared" si="1"/>
        <v>1182.42</v>
      </c>
      <c r="G19" s="103"/>
      <c r="H19" s="6"/>
      <c r="I19" s="3"/>
      <c r="J19" s="3"/>
      <c r="K19" s="3"/>
      <c r="L19" s="3"/>
      <c r="M19" s="3"/>
    </row>
    <row r="20" spans="1:13" ht="15.75" x14ac:dyDescent="0.25">
      <c r="A20" s="107" t="s">
        <v>176</v>
      </c>
      <c r="B20" s="93"/>
      <c r="C20" s="93"/>
      <c r="D20" s="100">
        <f>'Pension Benefits'!B13</f>
        <v>2639.24</v>
      </c>
      <c r="E20" s="100">
        <f>'Pension Benefits'!C13</f>
        <v>2014.03</v>
      </c>
      <c r="F20" s="100">
        <f t="shared" si="1"/>
        <v>4653.2699999999995</v>
      </c>
      <c r="G20" s="103"/>
      <c r="H20" s="6"/>
      <c r="I20" s="3"/>
      <c r="J20" s="3"/>
      <c r="K20" s="3"/>
      <c r="L20" s="3"/>
      <c r="M20" s="3"/>
    </row>
    <row r="21" spans="1:13" ht="18" x14ac:dyDescent="0.4">
      <c r="A21" s="107" t="s">
        <v>177</v>
      </c>
      <c r="B21" s="93"/>
      <c r="C21" s="93"/>
      <c r="D21" s="98">
        <v>0</v>
      </c>
      <c r="E21" s="98">
        <v>0</v>
      </c>
      <c r="F21" s="98">
        <f t="shared" si="1"/>
        <v>0</v>
      </c>
      <c r="G21" s="103"/>
      <c r="H21" s="6"/>
      <c r="I21" s="3"/>
      <c r="J21" s="3"/>
      <c r="K21" s="3"/>
      <c r="L21" s="3"/>
      <c r="M21" s="3"/>
    </row>
    <row r="22" spans="1:13" ht="18" x14ac:dyDescent="0.4">
      <c r="A22" s="93" t="s">
        <v>232</v>
      </c>
      <c r="B22" s="93"/>
      <c r="C22" s="99"/>
      <c r="D22" s="225">
        <f>(D18+D19+D20+D21)-D17</f>
        <v>217.98999999999978</v>
      </c>
      <c r="E22" s="225">
        <f>(E18+E19+E20+E21)-E17</f>
        <v>92.779999999999745</v>
      </c>
      <c r="F22" s="225">
        <f t="shared" si="1"/>
        <v>310.76999999999953</v>
      </c>
      <c r="G22" s="103"/>
      <c r="H22" s="6"/>
      <c r="I22" s="3"/>
      <c r="J22" s="3"/>
      <c r="K22" s="3"/>
      <c r="L22" s="3"/>
      <c r="M22" s="3"/>
    </row>
    <row r="23" spans="1:13" ht="15.75" x14ac:dyDescent="0.25">
      <c r="A23" s="93"/>
      <c r="B23" s="105"/>
      <c r="C23" s="102"/>
      <c r="D23" s="95"/>
      <c r="E23" s="95"/>
      <c r="F23" s="108"/>
      <c r="G23" s="103"/>
      <c r="H23" s="6"/>
      <c r="I23" s="3"/>
      <c r="J23" s="3"/>
      <c r="K23" s="3"/>
      <c r="L23" s="3"/>
      <c r="M23" s="3"/>
    </row>
    <row r="24" spans="1:13" ht="15.75" x14ac:dyDescent="0.25">
      <c r="A24" s="93"/>
      <c r="B24" s="93"/>
      <c r="C24" s="93"/>
      <c r="D24" s="109"/>
      <c r="E24" s="110"/>
      <c r="F24" s="109"/>
      <c r="G24" s="111"/>
      <c r="H24" s="6"/>
      <c r="I24" s="3"/>
      <c r="J24" s="3"/>
      <c r="K24" s="3"/>
      <c r="L24" s="3"/>
      <c r="M24" s="3"/>
    </row>
    <row r="25" spans="1:13" ht="15.75" x14ac:dyDescent="0.25">
      <c r="A25" s="114" t="s">
        <v>164</v>
      </c>
      <c r="B25" s="93"/>
      <c r="C25" s="93"/>
      <c r="D25" s="109"/>
      <c r="E25" s="110"/>
      <c r="F25" s="109"/>
      <c r="G25" s="111"/>
      <c r="H25" s="6"/>
      <c r="I25" s="3"/>
      <c r="J25" s="3"/>
      <c r="K25" s="3"/>
      <c r="L25" s="3"/>
      <c r="M25" s="3"/>
    </row>
    <row r="26" spans="1:13" ht="15.75" x14ac:dyDescent="0.25">
      <c r="A26" s="116" t="s">
        <v>167</v>
      </c>
      <c r="B26" s="117"/>
      <c r="C26" s="118"/>
      <c r="D26" s="119" t="e">
        <f>#REF!</f>
        <v>#REF!</v>
      </c>
      <c r="E26" s="119" t="e">
        <f>#REF!</f>
        <v>#REF!</v>
      </c>
      <c r="F26" s="120" t="e">
        <f>SUM(D26:E26)</f>
        <v>#REF!</v>
      </c>
      <c r="G26" s="112"/>
      <c r="H26" s="3"/>
      <c r="I26" s="3"/>
      <c r="J26" s="3"/>
      <c r="K26" s="3"/>
      <c r="L26" s="3"/>
      <c r="M26" s="3"/>
    </row>
    <row r="27" spans="1:13" ht="15.75" x14ac:dyDescent="0.25">
      <c r="A27" s="121" t="s">
        <v>196</v>
      </c>
      <c r="B27" s="122"/>
      <c r="C27" s="123">
        <v>7.0000000000000007E-2</v>
      </c>
      <c r="D27" s="124" t="e">
        <f>PMT($C$27/12,D4*12,0,-D26,0)</f>
        <v>#REF!</v>
      </c>
      <c r="E27" s="124" t="e">
        <f>PMT($C$27/12,E4*12,0,-E26,0)</f>
        <v>#REF!</v>
      </c>
      <c r="F27" s="125" t="e">
        <f>SUM(D27:E27)</f>
        <v>#REF!</v>
      </c>
      <c r="G27" s="112"/>
      <c r="H27" s="3"/>
      <c r="I27" s="3"/>
      <c r="J27" s="3"/>
      <c r="K27" s="3"/>
      <c r="L27" s="3"/>
      <c r="M27" s="3"/>
    </row>
    <row r="28" spans="1:13" ht="15.75" x14ac:dyDescent="0.25">
      <c r="A28" s="121"/>
      <c r="B28" s="122"/>
      <c r="C28" s="122"/>
      <c r="D28" s="110"/>
      <c r="E28" s="110"/>
      <c r="F28" s="126"/>
      <c r="G28" s="112"/>
      <c r="H28" s="3"/>
      <c r="I28" s="3"/>
      <c r="J28" s="3"/>
      <c r="K28" s="3"/>
      <c r="L28" s="3"/>
      <c r="M28" s="3"/>
    </row>
    <row r="29" spans="1:13" ht="15.75" x14ac:dyDescent="0.25">
      <c r="A29" s="121" t="s">
        <v>166</v>
      </c>
      <c r="B29" s="122"/>
      <c r="C29" s="122"/>
      <c r="D29" s="127">
        <f>D23</f>
        <v>0</v>
      </c>
      <c r="E29" s="124">
        <f>E23</f>
        <v>0</v>
      </c>
      <c r="F29" s="128">
        <f>SUM(D29:E29)</f>
        <v>0</v>
      </c>
      <c r="G29" s="112"/>
      <c r="H29" s="3"/>
      <c r="I29" s="3"/>
      <c r="J29" s="3"/>
      <c r="K29" s="3"/>
      <c r="L29" s="3"/>
      <c r="M29" s="3"/>
    </row>
    <row r="30" spans="1:13" ht="15.75" x14ac:dyDescent="0.25">
      <c r="A30" s="129" t="s">
        <v>196</v>
      </c>
      <c r="B30" s="130"/>
      <c r="C30" s="131">
        <v>7.0000000000000007E-2</v>
      </c>
      <c r="D30" s="132">
        <f>PMT($C$30/12,D5*12,0,-D29,0)</f>
        <v>0</v>
      </c>
      <c r="E30" s="132">
        <f>PMT($C$30/12,E5*12,0,-E29,0)</f>
        <v>0</v>
      </c>
      <c r="F30" s="133">
        <f>SUM(D30:E30)</f>
        <v>0</v>
      </c>
      <c r="G30" s="112"/>
      <c r="H30" s="3"/>
      <c r="I30" s="3"/>
      <c r="J30" s="3"/>
      <c r="K30" s="3"/>
      <c r="L30" s="3"/>
      <c r="M30" s="3"/>
    </row>
    <row r="31" spans="1:13" ht="15" x14ac:dyDescent="0.2">
      <c r="A31" s="112"/>
      <c r="B31" s="112"/>
      <c r="C31" s="112"/>
      <c r="D31" s="113"/>
      <c r="E31" s="113"/>
      <c r="F31" s="112"/>
      <c r="G31" s="112"/>
      <c r="H31" s="3"/>
      <c r="I31" s="3"/>
      <c r="J31" s="3"/>
      <c r="K31" s="3"/>
      <c r="L31" s="3"/>
      <c r="M31" s="3"/>
    </row>
    <row r="32" spans="1:13" ht="15.75" x14ac:dyDescent="0.25">
      <c r="A32" s="93" t="s">
        <v>194</v>
      </c>
      <c r="B32" s="93"/>
      <c r="C32" s="93"/>
      <c r="D32" s="95" t="e">
        <f>D27+D30</f>
        <v>#REF!</v>
      </c>
      <c r="E32" s="95" t="e">
        <f>E27+E30</f>
        <v>#REF!</v>
      </c>
      <c r="F32" s="96" t="e">
        <f>SUM(D32:E32)</f>
        <v>#REF!</v>
      </c>
      <c r="G32" s="112"/>
      <c r="H32" s="3"/>
      <c r="I32" s="3"/>
      <c r="J32" s="3"/>
      <c r="K32" s="3"/>
      <c r="L32" s="3"/>
      <c r="M32" s="3"/>
    </row>
    <row r="33" spans="1:13" ht="18" x14ac:dyDescent="0.4">
      <c r="A33" s="93" t="s">
        <v>179</v>
      </c>
      <c r="B33" s="93"/>
      <c r="C33" s="93"/>
      <c r="D33" s="98">
        <v>0</v>
      </c>
      <c r="E33" s="98">
        <v>0</v>
      </c>
      <c r="F33" s="98">
        <f>SUM(D33:E33)</f>
        <v>0</v>
      </c>
      <c r="G33" s="112"/>
      <c r="H33" s="3"/>
      <c r="I33" s="3"/>
      <c r="J33" s="3"/>
      <c r="K33" s="3"/>
      <c r="L33" s="3"/>
      <c r="M33" s="3"/>
    </row>
    <row r="34" spans="1:13" ht="15.75" x14ac:dyDescent="0.25">
      <c r="A34" s="114" t="s">
        <v>193</v>
      </c>
      <c r="B34" s="114"/>
      <c r="C34" s="114"/>
      <c r="D34" s="115" t="e">
        <f>D32-D33</f>
        <v>#REF!</v>
      </c>
      <c r="E34" s="115" t="e">
        <f>E32-E33</f>
        <v>#REF!</v>
      </c>
      <c r="F34" s="115" t="e">
        <f>F32-F33</f>
        <v>#REF!</v>
      </c>
      <c r="G34" s="112"/>
      <c r="H34" s="3"/>
      <c r="I34" s="3"/>
      <c r="J34" s="3"/>
      <c r="K34" s="3"/>
      <c r="L34" s="3"/>
      <c r="M34" s="3"/>
    </row>
    <row r="35" spans="1:13" ht="15.75" x14ac:dyDescent="0.25">
      <c r="A35" s="93" t="s">
        <v>195</v>
      </c>
      <c r="B35" s="93"/>
      <c r="C35" s="93"/>
      <c r="D35" s="93"/>
      <c r="E35" s="93"/>
      <c r="F35" s="93"/>
      <c r="G35" s="112"/>
      <c r="H35" s="3"/>
      <c r="I35" s="3"/>
      <c r="J35" s="3"/>
      <c r="K35" s="3"/>
      <c r="L35" s="3"/>
      <c r="M35" s="3"/>
    </row>
    <row r="36" spans="1:13" ht="15.75" x14ac:dyDescent="0.25">
      <c r="A36" s="93"/>
      <c r="B36" s="93"/>
      <c r="C36" s="93"/>
      <c r="D36" s="93"/>
      <c r="E36" s="93"/>
      <c r="F36" s="93"/>
      <c r="G36" s="112"/>
      <c r="H36" s="3"/>
      <c r="I36" s="3"/>
      <c r="J36" s="3"/>
      <c r="K36" s="3"/>
      <c r="L36" s="3"/>
      <c r="M36" s="3"/>
    </row>
    <row r="37" spans="1:13" ht="15" x14ac:dyDescent="0.2">
      <c r="A37" s="112"/>
      <c r="B37" s="112"/>
      <c r="C37" s="112"/>
      <c r="D37" s="112"/>
      <c r="E37" s="112"/>
      <c r="F37" s="112"/>
      <c r="G37" s="112"/>
      <c r="H37" s="3"/>
      <c r="I37" s="3"/>
      <c r="J37" s="3"/>
      <c r="K37" s="3"/>
      <c r="L37" s="3"/>
      <c r="M37" s="3"/>
    </row>
    <row r="38" spans="1:13" ht="15" x14ac:dyDescent="0.2">
      <c r="A38" s="112"/>
      <c r="B38" s="112"/>
      <c r="C38" s="112"/>
      <c r="D38" s="112"/>
      <c r="E38" s="112"/>
      <c r="F38" s="112"/>
      <c r="G38" s="112"/>
      <c r="H38" s="3"/>
      <c r="I38" s="3"/>
      <c r="J38" s="3"/>
      <c r="K38" s="3"/>
      <c r="L38" s="3"/>
      <c r="M38" s="3"/>
    </row>
    <row r="39" spans="1:13" ht="15" x14ac:dyDescent="0.2">
      <c r="A39" s="112"/>
      <c r="B39" s="112"/>
      <c r="C39" s="112"/>
      <c r="D39" s="112"/>
      <c r="E39" s="112"/>
      <c r="F39" s="112"/>
      <c r="G39" s="112"/>
      <c r="H39" s="3"/>
      <c r="I39" s="3"/>
      <c r="J39" s="3"/>
      <c r="K39" s="3"/>
      <c r="L39" s="3"/>
      <c r="M39" s="3"/>
    </row>
    <row r="40" spans="1:13" ht="15" x14ac:dyDescent="0.2">
      <c r="A40" s="112"/>
      <c r="B40" s="112"/>
      <c r="C40" s="112"/>
      <c r="D40" s="112"/>
      <c r="E40" s="112"/>
      <c r="F40" s="112"/>
      <c r="G40" s="112"/>
      <c r="H40" s="3"/>
      <c r="I40" s="3"/>
      <c r="J40" s="3"/>
      <c r="K40" s="3"/>
      <c r="L40" s="3"/>
      <c r="M40" s="3"/>
    </row>
    <row r="41" spans="1:13" ht="15" x14ac:dyDescent="0.2">
      <c r="A41" s="21"/>
      <c r="B41" s="21"/>
      <c r="C41" s="21"/>
      <c r="D41" s="21"/>
      <c r="E41" s="21"/>
      <c r="F41" s="21"/>
      <c r="G41" s="21"/>
      <c r="H41" s="3"/>
      <c r="I41" s="3"/>
      <c r="J41" s="3"/>
      <c r="K41" s="3"/>
      <c r="L41" s="3"/>
      <c r="M41" s="3"/>
    </row>
    <row r="42" spans="1:13" ht="15" x14ac:dyDescent="0.2">
      <c r="A42" s="21"/>
      <c r="B42" s="21"/>
      <c r="C42" s="21"/>
      <c r="D42" s="21"/>
      <c r="E42" s="21"/>
      <c r="F42" s="21"/>
      <c r="G42" s="21"/>
      <c r="H42" s="3"/>
      <c r="I42" s="3"/>
      <c r="J42" s="3"/>
      <c r="K42" s="3"/>
      <c r="L42" s="3"/>
      <c r="M42" s="3"/>
    </row>
    <row r="43" spans="1:13" ht="15" x14ac:dyDescent="0.2">
      <c r="A43" s="21"/>
      <c r="B43" s="21"/>
      <c r="C43" s="21"/>
      <c r="D43" s="21"/>
      <c r="E43" s="21"/>
      <c r="F43" s="21"/>
      <c r="G43" s="21"/>
      <c r="H43" s="3"/>
      <c r="I43" s="3"/>
      <c r="J43" s="3"/>
      <c r="K43" s="3"/>
      <c r="L43" s="3"/>
      <c r="M43" s="3"/>
    </row>
    <row r="44" spans="1:13" ht="15" x14ac:dyDescent="0.2">
      <c r="A44" s="21"/>
      <c r="B44" s="21"/>
      <c r="C44" s="21"/>
      <c r="D44" s="21"/>
      <c r="E44" s="21"/>
      <c r="F44" s="21"/>
      <c r="G44" s="21"/>
      <c r="H44" s="3"/>
      <c r="I44" s="3"/>
      <c r="J44" s="3"/>
      <c r="K44" s="3"/>
      <c r="L44" s="3"/>
      <c r="M44" s="3"/>
    </row>
    <row r="45" spans="1:13" ht="15" x14ac:dyDescent="0.2">
      <c r="A45" s="21"/>
      <c r="B45" s="21"/>
      <c r="C45" s="21"/>
      <c r="D45" s="21"/>
      <c r="E45" s="21"/>
      <c r="F45" s="21"/>
      <c r="G45" s="21"/>
      <c r="H45" s="3"/>
      <c r="I45" s="3"/>
      <c r="J45" s="3"/>
      <c r="K45" s="3"/>
      <c r="L45" s="3"/>
      <c r="M45" s="3"/>
    </row>
    <row r="46" spans="1:13" ht="15" x14ac:dyDescent="0.2">
      <c r="A46" s="21"/>
      <c r="B46" s="21"/>
      <c r="C46" s="21"/>
      <c r="D46" s="21"/>
      <c r="E46" s="21"/>
      <c r="F46" s="21"/>
      <c r="G46" s="21"/>
      <c r="H46" s="3"/>
      <c r="I46" s="3"/>
      <c r="J46" s="3"/>
      <c r="K46" s="3"/>
      <c r="L46" s="3"/>
      <c r="M46" s="3"/>
    </row>
    <row r="47" spans="1:13" ht="15" x14ac:dyDescent="0.2">
      <c r="A47" s="21"/>
      <c r="B47" s="21"/>
      <c r="C47" s="21"/>
      <c r="D47" s="21"/>
      <c r="E47" s="21"/>
      <c r="F47" s="21"/>
      <c r="G47" s="21"/>
      <c r="H47" s="3"/>
      <c r="I47" s="3"/>
      <c r="J47" s="3"/>
      <c r="K47" s="3"/>
      <c r="L47" s="3"/>
      <c r="M47" s="3"/>
    </row>
    <row r="48" spans="1:13" ht="15" x14ac:dyDescent="0.2">
      <c r="A48" s="21"/>
      <c r="B48" s="21"/>
      <c r="C48" s="21"/>
      <c r="D48" s="21"/>
      <c r="E48" s="21"/>
      <c r="F48" s="21"/>
      <c r="G48" s="21"/>
      <c r="H48" s="3"/>
      <c r="I48" s="3"/>
      <c r="J48" s="3"/>
      <c r="K48" s="3"/>
      <c r="L48" s="3"/>
      <c r="M48" s="3"/>
    </row>
    <row r="49" spans="1:13" ht="15" x14ac:dyDescent="0.2">
      <c r="A49" s="21"/>
      <c r="B49" s="21"/>
      <c r="C49" s="21"/>
      <c r="D49" s="21"/>
      <c r="E49" s="21"/>
      <c r="F49" s="21"/>
      <c r="G49" s="21"/>
      <c r="H49" s="3"/>
      <c r="I49" s="3"/>
      <c r="J49" s="3"/>
      <c r="K49" s="3"/>
      <c r="L49" s="3"/>
      <c r="M49" s="3"/>
    </row>
    <row r="50" spans="1:13" ht="15" x14ac:dyDescent="0.2">
      <c r="A50" s="21"/>
      <c r="B50" s="21"/>
      <c r="C50" s="21"/>
      <c r="D50" s="21"/>
      <c r="E50" s="21"/>
      <c r="F50" s="21"/>
      <c r="G50" s="21"/>
      <c r="H50" s="3"/>
      <c r="I50" s="3"/>
      <c r="J50" s="3"/>
      <c r="K50" s="3"/>
      <c r="L50" s="3"/>
      <c r="M50" s="3"/>
    </row>
    <row r="51" spans="1:13" ht="15" x14ac:dyDescent="0.2">
      <c r="A51" s="21"/>
      <c r="B51" s="21"/>
      <c r="C51" s="21"/>
      <c r="D51" s="21"/>
      <c r="E51" s="21"/>
      <c r="F51" s="21"/>
      <c r="G51" s="21"/>
      <c r="H51" s="3"/>
      <c r="I51" s="3"/>
      <c r="J51" s="3"/>
      <c r="K51" s="3"/>
      <c r="L51" s="3"/>
      <c r="M51" s="3"/>
    </row>
    <row r="52" spans="1:13" ht="15" x14ac:dyDescent="0.2">
      <c r="A52" s="21"/>
      <c r="B52" s="21"/>
      <c r="C52" s="21"/>
      <c r="D52" s="21"/>
      <c r="E52" s="21"/>
      <c r="F52" s="21"/>
      <c r="G52" s="21"/>
      <c r="H52" s="3"/>
      <c r="I52" s="3"/>
      <c r="J52" s="3"/>
      <c r="K52" s="3"/>
      <c r="L52" s="3"/>
      <c r="M52" s="3"/>
    </row>
    <row r="53" spans="1:13" ht="15" x14ac:dyDescent="0.2">
      <c r="A53" s="21"/>
      <c r="B53" s="21"/>
      <c r="C53" s="21"/>
      <c r="D53" s="21"/>
      <c r="E53" s="21"/>
      <c r="F53" s="21"/>
      <c r="G53" s="21"/>
      <c r="H53" s="3"/>
      <c r="I53" s="3"/>
      <c r="J53" s="3"/>
      <c r="K53" s="3"/>
      <c r="L53" s="3"/>
      <c r="M53" s="3"/>
    </row>
    <row r="54" spans="1:13" ht="15" x14ac:dyDescent="0.2">
      <c r="A54" s="21"/>
      <c r="B54" s="21"/>
      <c r="C54" s="21"/>
      <c r="D54" s="21"/>
      <c r="E54" s="21"/>
      <c r="F54" s="21"/>
      <c r="G54" s="21"/>
      <c r="H54" s="3"/>
      <c r="I54" s="3"/>
      <c r="J54" s="3"/>
      <c r="K54" s="3"/>
      <c r="L54" s="3"/>
      <c r="M54" s="3"/>
    </row>
    <row r="55" spans="1:13" ht="15" x14ac:dyDescent="0.2">
      <c r="A55" s="21"/>
      <c r="B55" s="21"/>
      <c r="C55" s="21"/>
      <c r="D55" s="21"/>
      <c r="E55" s="21"/>
      <c r="F55" s="21"/>
      <c r="G55" s="21"/>
      <c r="H55" s="3"/>
      <c r="I55" s="3"/>
      <c r="J55" s="3"/>
      <c r="K55" s="3"/>
      <c r="L55" s="3"/>
      <c r="M55" s="3"/>
    </row>
    <row r="56" spans="1:13" ht="15" x14ac:dyDescent="0.2">
      <c r="A56" s="21"/>
      <c r="B56" s="21"/>
      <c r="C56" s="21"/>
      <c r="D56" s="21"/>
      <c r="E56" s="21"/>
      <c r="F56" s="21"/>
      <c r="G56" s="21"/>
      <c r="H56" s="3"/>
      <c r="I56" s="3"/>
      <c r="J56" s="3"/>
      <c r="K56" s="3"/>
      <c r="L56" s="3"/>
      <c r="M56" s="3"/>
    </row>
    <row r="57" spans="1:13" ht="15" x14ac:dyDescent="0.2">
      <c r="A57" s="21"/>
      <c r="B57" s="21"/>
      <c r="C57" s="21"/>
      <c r="D57" s="21"/>
      <c r="E57" s="21"/>
      <c r="F57" s="21"/>
      <c r="G57" s="21"/>
      <c r="H57" s="3"/>
      <c r="I57" s="3"/>
      <c r="J57" s="3"/>
      <c r="K57" s="3"/>
      <c r="L57" s="3"/>
      <c r="M57" s="3"/>
    </row>
    <row r="58" spans="1:13" ht="15" x14ac:dyDescent="0.2">
      <c r="A58" s="21"/>
      <c r="B58" s="21"/>
      <c r="C58" s="21"/>
      <c r="D58" s="21"/>
      <c r="E58" s="21"/>
      <c r="F58" s="21"/>
      <c r="G58" s="21"/>
      <c r="H58" s="3"/>
      <c r="I58" s="3"/>
      <c r="J58" s="3"/>
      <c r="K58" s="3"/>
      <c r="L58" s="3"/>
      <c r="M58" s="3"/>
    </row>
    <row r="59" spans="1:13" ht="15" x14ac:dyDescent="0.2">
      <c r="A59" s="21"/>
      <c r="B59" s="21"/>
      <c r="C59" s="21"/>
      <c r="D59" s="21"/>
      <c r="E59" s="21"/>
      <c r="F59" s="21"/>
      <c r="G59" s="21"/>
      <c r="H59" s="3"/>
      <c r="I59" s="3"/>
      <c r="J59" s="3"/>
      <c r="K59" s="3"/>
      <c r="L59" s="3"/>
      <c r="M59" s="3"/>
    </row>
    <row r="60" spans="1:13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</sheetData>
  <phoneticPr fontId="0" type="noConversion"/>
  <pageMargins left="0.75" right="0.75" top="1" bottom="1" header="0.5" footer="0.5"/>
  <pageSetup orientation="portrait" r:id="rId1"/>
  <headerFooter alignWithMargins="0"/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33"/>
  <sheetViews>
    <sheetView workbookViewId="0">
      <selection activeCell="D10" sqref="D10"/>
    </sheetView>
  </sheetViews>
  <sheetFormatPr defaultRowHeight="12.75" x14ac:dyDescent="0.2"/>
  <cols>
    <col min="1" max="1" width="45.7109375" customWidth="1"/>
    <col min="2" max="2" width="15.7109375" customWidth="1"/>
    <col min="3" max="3" width="4.7109375" customWidth="1"/>
    <col min="4" max="4" width="15.7109375" customWidth="1"/>
  </cols>
  <sheetData>
    <row r="1" spans="1:5" x14ac:dyDescent="0.2">
      <c r="A1" s="135"/>
      <c r="B1" s="136" t="str">
        <f>'Personal Information'!C5</f>
        <v>John</v>
      </c>
      <c r="C1" s="136"/>
      <c r="D1" s="136" t="str">
        <f>'Personal Information'!G5</f>
        <v>Jane</v>
      </c>
      <c r="E1" s="69"/>
    </row>
    <row r="2" spans="1:5" x14ac:dyDescent="0.2">
      <c r="A2" s="135" t="s">
        <v>70</v>
      </c>
      <c r="B2" s="137">
        <f>'Personal Information'!C11</f>
        <v>21685</v>
      </c>
      <c r="C2" s="137"/>
      <c r="D2" s="137">
        <f>'Personal Information'!G11</f>
        <v>21463</v>
      </c>
      <c r="E2" s="69"/>
    </row>
    <row r="3" spans="1:5" x14ac:dyDescent="0.2">
      <c r="A3" s="135" t="s">
        <v>71</v>
      </c>
      <c r="B3" s="138">
        <f ca="1">'Personal Information'!C15</f>
        <v>55.358014550536154</v>
      </c>
      <c r="C3" s="139"/>
      <c r="D3" s="138">
        <f ca="1">'Personal Information'!G15</f>
        <v>55.965817425279482</v>
      </c>
      <c r="E3" s="69"/>
    </row>
    <row r="4" spans="1:5" x14ac:dyDescent="0.2">
      <c r="A4" s="135" t="s">
        <v>3</v>
      </c>
      <c r="B4" s="139" t="str">
        <f>'Personal Information'!C19</f>
        <v>No</v>
      </c>
      <c r="C4" s="139"/>
      <c r="D4" s="139" t="str">
        <f>'Personal Information'!G19</f>
        <v>No</v>
      </c>
      <c r="E4" s="69"/>
    </row>
    <row r="5" spans="1:5" x14ac:dyDescent="0.2">
      <c r="A5" s="69"/>
      <c r="B5" s="69"/>
      <c r="C5" s="69"/>
      <c r="D5" s="69"/>
      <c r="E5" s="69"/>
    </row>
    <row r="6" spans="1:5" x14ac:dyDescent="0.2">
      <c r="A6" s="140" t="s">
        <v>109</v>
      </c>
      <c r="B6" s="69"/>
      <c r="C6" s="69"/>
      <c r="D6" s="69"/>
      <c r="E6" s="69"/>
    </row>
    <row r="7" spans="1:5" x14ac:dyDescent="0.2">
      <c r="A7" s="135" t="s">
        <v>107</v>
      </c>
      <c r="B7" s="141" t="s">
        <v>30</v>
      </c>
      <c r="C7" s="141"/>
      <c r="D7" s="141" t="s">
        <v>30</v>
      </c>
      <c r="E7" s="69"/>
    </row>
    <row r="8" spans="1:5" x14ac:dyDescent="0.2">
      <c r="A8" s="135" t="s">
        <v>108</v>
      </c>
      <c r="B8" s="141" t="s">
        <v>80</v>
      </c>
      <c r="C8" s="141"/>
      <c r="D8" s="141" t="s">
        <v>80</v>
      </c>
      <c r="E8" s="69"/>
    </row>
    <row r="9" spans="1:5" x14ac:dyDescent="0.2">
      <c r="A9" s="135" t="s">
        <v>110</v>
      </c>
      <c r="B9" s="141" t="s">
        <v>80</v>
      </c>
      <c r="C9" s="141"/>
      <c r="D9" s="141" t="s">
        <v>80</v>
      </c>
      <c r="E9" s="69"/>
    </row>
    <row r="10" spans="1:5" x14ac:dyDescent="0.2">
      <c r="A10" s="135" t="s">
        <v>111</v>
      </c>
      <c r="B10" s="141" t="s">
        <v>30</v>
      </c>
      <c r="C10" s="141"/>
      <c r="D10" s="141" t="s">
        <v>30</v>
      </c>
      <c r="E10" s="69"/>
    </row>
    <row r="11" spans="1:5" x14ac:dyDescent="0.2">
      <c r="A11" s="135" t="s">
        <v>112</v>
      </c>
      <c r="B11" s="141" t="s">
        <v>30</v>
      </c>
      <c r="C11" s="141"/>
      <c r="D11" s="141" t="s">
        <v>30</v>
      </c>
      <c r="E11" s="69"/>
    </row>
    <row r="12" spans="1:5" x14ac:dyDescent="0.2">
      <c r="A12" s="69"/>
      <c r="B12" s="141"/>
      <c r="C12" s="141"/>
      <c r="D12" s="141"/>
      <c r="E12" s="69"/>
    </row>
    <row r="13" spans="1:5" x14ac:dyDescent="0.2">
      <c r="A13" s="135" t="s">
        <v>113</v>
      </c>
      <c r="B13" s="141" t="s">
        <v>171</v>
      </c>
      <c r="C13" s="141"/>
      <c r="D13" s="141" t="s">
        <v>171</v>
      </c>
      <c r="E13" s="69"/>
    </row>
    <row r="14" spans="1:5" x14ac:dyDescent="0.2">
      <c r="A14" s="69"/>
      <c r="B14" s="141"/>
      <c r="C14" s="141"/>
      <c r="D14" s="141"/>
      <c r="E14" s="69"/>
    </row>
    <row r="15" spans="1:5" x14ac:dyDescent="0.2">
      <c r="A15" s="142" t="s">
        <v>234</v>
      </c>
      <c r="B15" s="141"/>
      <c r="C15" s="141"/>
      <c r="D15" s="141"/>
      <c r="E15" s="69"/>
    </row>
    <row r="16" spans="1:5" x14ac:dyDescent="0.2">
      <c r="A16" s="135" t="s">
        <v>235</v>
      </c>
      <c r="B16" s="141"/>
      <c r="C16" s="141"/>
      <c r="D16" s="141"/>
      <c r="E16" s="69"/>
    </row>
    <row r="17" spans="1:5" x14ac:dyDescent="0.2">
      <c r="A17" s="135" t="s">
        <v>237</v>
      </c>
      <c r="B17" s="141"/>
      <c r="C17" s="141"/>
      <c r="D17" s="141"/>
      <c r="E17" s="69"/>
    </row>
    <row r="18" spans="1:5" x14ac:dyDescent="0.2">
      <c r="A18" s="69" t="s">
        <v>236</v>
      </c>
      <c r="B18" s="141"/>
      <c r="C18" s="141"/>
      <c r="D18" s="141"/>
      <c r="E18" s="69"/>
    </row>
    <row r="19" spans="1:5" x14ac:dyDescent="0.2">
      <c r="A19" s="69"/>
      <c r="B19" s="141"/>
      <c r="C19" s="141"/>
      <c r="D19" s="141"/>
      <c r="E19" s="69"/>
    </row>
    <row r="20" spans="1:5" x14ac:dyDescent="0.2">
      <c r="A20" s="69"/>
      <c r="B20" s="141"/>
      <c r="C20" s="141"/>
      <c r="D20" s="141"/>
      <c r="E20" s="69"/>
    </row>
    <row r="21" spans="1:5" x14ac:dyDescent="0.2">
      <c r="B21" s="8"/>
      <c r="C21" s="8"/>
      <c r="D21" s="8"/>
    </row>
    <row r="22" spans="1:5" x14ac:dyDescent="0.2">
      <c r="B22" s="8"/>
      <c r="C22" s="8"/>
      <c r="D22" s="8"/>
    </row>
    <row r="23" spans="1:5" x14ac:dyDescent="0.2">
      <c r="B23" s="8"/>
      <c r="C23" s="8"/>
      <c r="D23" s="8"/>
    </row>
    <row r="24" spans="1:5" x14ac:dyDescent="0.2">
      <c r="B24" s="8"/>
      <c r="C24" s="8"/>
      <c r="D24" s="8"/>
    </row>
    <row r="25" spans="1:5" x14ac:dyDescent="0.2">
      <c r="B25" s="8"/>
      <c r="C25" s="8"/>
      <c r="D25" s="8"/>
    </row>
    <row r="26" spans="1:5" x14ac:dyDescent="0.2">
      <c r="B26" s="8"/>
      <c r="C26" s="8"/>
      <c r="D26" s="8"/>
    </row>
    <row r="27" spans="1:5" x14ac:dyDescent="0.2">
      <c r="B27" s="8"/>
      <c r="C27" s="8"/>
      <c r="D27" s="8"/>
    </row>
    <row r="28" spans="1:5" x14ac:dyDescent="0.2">
      <c r="B28" s="8"/>
      <c r="C28" s="8"/>
      <c r="D28" s="8"/>
    </row>
    <row r="29" spans="1:5" x14ac:dyDescent="0.2">
      <c r="B29" s="8"/>
      <c r="C29" s="8"/>
      <c r="D29" s="8"/>
    </row>
    <row r="30" spans="1:5" x14ac:dyDescent="0.2">
      <c r="B30" s="8"/>
      <c r="C30" s="8"/>
      <c r="D30" s="8"/>
    </row>
    <row r="31" spans="1:5" x14ac:dyDescent="0.2">
      <c r="B31" s="8"/>
      <c r="C31" s="8"/>
      <c r="D31" s="8"/>
    </row>
    <row r="32" spans="1:5" x14ac:dyDescent="0.2">
      <c r="B32" s="8"/>
      <c r="C32" s="8"/>
      <c r="D32" s="8"/>
    </row>
    <row r="33" spans="2:4" x14ac:dyDescent="0.2">
      <c r="B33" s="8"/>
      <c r="C33" s="8"/>
      <c r="D33" s="8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60"/>
  <sheetViews>
    <sheetView showGridLines="0" workbookViewId="0">
      <selection activeCell="D12" sqref="D12"/>
    </sheetView>
  </sheetViews>
  <sheetFormatPr defaultRowHeight="12.75" x14ac:dyDescent="0.2"/>
  <cols>
    <col min="1" max="1" width="42.7109375" customWidth="1"/>
    <col min="2" max="2" width="12.7109375" customWidth="1"/>
    <col min="3" max="3" width="4.7109375" customWidth="1"/>
    <col min="4" max="4" width="12.7109375" customWidth="1"/>
  </cols>
  <sheetData>
    <row r="1" spans="1:8" x14ac:dyDescent="0.2">
      <c r="A1" s="75"/>
      <c r="B1" s="101" t="str">
        <f>'Personal Information'!C5</f>
        <v>John</v>
      </c>
      <c r="C1" s="101"/>
      <c r="D1" s="101" t="str">
        <f>'Personal Information'!G5</f>
        <v>Jane</v>
      </c>
      <c r="E1" s="75"/>
      <c r="F1" s="75"/>
      <c r="G1" s="73"/>
      <c r="H1" s="73"/>
    </row>
    <row r="2" spans="1:8" x14ac:dyDescent="0.2">
      <c r="A2" s="75" t="s">
        <v>70</v>
      </c>
      <c r="B2" s="162">
        <f>'Personal Information'!C11</f>
        <v>21685</v>
      </c>
      <c r="C2" s="77"/>
      <c r="D2" s="162">
        <f>'Personal Information'!G11</f>
        <v>21463</v>
      </c>
      <c r="E2" s="75"/>
      <c r="F2" s="75"/>
      <c r="G2" s="73"/>
      <c r="H2" s="73"/>
    </row>
    <row r="3" spans="1:8" x14ac:dyDescent="0.2">
      <c r="A3" s="75" t="s">
        <v>86</v>
      </c>
      <c r="B3" s="77"/>
      <c r="C3" s="77"/>
      <c r="D3" s="77"/>
      <c r="E3" s="75"/>
      <c r="F3" s="75"/>
      <c r="G3" s="73"/>
      <c r="H3" s="73"/>
    </row>
    <row r="4" spans="1:8" x14ac:dyDescent="0.2">
      <c r="A4" s="75" t="s">
        <v>240</v>
      </c>
      <c r="B4" s="77" t="s">
        <v>80</v>
      </c>
      <c r="C4" s="77"/>
      <c r="D4" s="77" t="s">
        <v>80</v>
      </c>
      <c r="E4" s="75"/>
      <c r="F4" s="75"/>
      <c r="G4" s="73"/>
      <c r="H4" s="73"/>
    </row>
    <row r="5" spans="1:8" x14ac:dyDescent="0.2">
      <c r="A5" s="75" t="s">
        <v>239</v>
      </c>
      <c r="B5" s="77" t="s">
        <v>30</v>
      </c>
      <c r="C5" s="77"/>
      <c r="D5" s="77" t="s">
        <v>30</v>
      </c>
      <c r="E5" s="75"/>
      <c r="F5" s="75"/>
      <c r="G5" s="73"/>
      <c r="H5" s="73"/>
    </row>
    <row r="6" spans="1:8" x14ac:dyDescent="0.2">
      <c r="A6" s="75" t="s">
        <v>87</v>
      </c>
      <c r="B6" s="77"/>
      <c r="C6" s="77"/>
      <c r="D6" s="77"/>
      <c r="E6" s="75"/>
      <c r="F6" s="75"/>
      <c r="G6" s="73"/>
      <c r="H6" s="73"/>
    </row>
    <row r="7" spans="1:8" x14ac:dyDescent="0.2">
      <c r="A7" s="75"/>
      <c r="B7" s="77"/>
      <c r="C7" s="77"/>
      <c r="D7" s="77"/>
      <c r="E7" s="75"/>
      <c r="F7" s="75"/>
      <c r="G7" s="73"/>
      <c r="H7" s="73"/>
    </row>
    <row r="8" spans="1:8" x14ac:dyDescent="0.2">
      <c r="A8" s="78" t="s">
        <v>88</v>
      </c>
      <c r="B8" s="77"/>
      <c r="C8" s="77"/>
      <c r="D8" s="77"/>
      <c r="E8" s="75"/>
      <c r="F8" s="75"/>
      <c r="G8" s="73"/>
      <c r="H8" s="73"/>
    </row>
    <row r="9" spans="1:8" x14ac:dyDescent="0.2">
      <c r="A9" s="75" t="s">
        <v>89</v>
      </c>
      <c r="B9" s="163"/>
      <c r="C9" s="77"/>
      <c r="D9" s="163"/>
      <c r="E9" s="75"/>
      <c r="F9" s="75"/>
      <c r="G9" s="73"/>
      <c r="H9" s="73"/>
    </row>
    <row r="10" spans="1:8" x14ac:dyDescent="0.2">
      <c r="A10" s="75" t="s">
        <v>90</v>
      </c>
      <c r="B10" s="77" t="s">
        <v>31</v>
      </c>
      <c r="C10" s="77"/>
      <c r="D10" s="77" t="s">
        <v>31</v>
      </c>
      <c r="E10" s="75"/>
      <c r="F10" s="75"/>
      <c r="G10" s="73"/>
      <c r="H10" s="73"/>
    </row>
    <row r="11" spans="1:8" x14ac:dyDescent="0.2">
      <c r="A11" s="75" t="s">
        <v>192</v>
      </c>
      <c r="B11" s="77" t="s">
        <v>30</v>
      </c>
      <c r="C11" s="77"/>
      <c r="D11" s="77" t="s">
        <v>30</v>
      </c>
      <c r="E11" s="75"/>
      <c r="F11" s="75"/>
      <c r="G11" s="73"/>
      <c r="H11" s="73"/>
    </row>
    <row r="12" spans="1:8" x14ac:dyDescent="0.2">
      <c r="A12" s="75" t="s">
        <v>91</v>
      </c>
      <c r="B12" s="77" t="s">
        <v>30</v>
      </c>
      <c r="C12" s="77"/>
      <c r="D12" s="77" t="s">
        <v>30</v>
      </c>
      <c r="E12" s="75"/>
      <c r="F12" s="75"/>
      <c r="G12" s="73"/>
      <c r="H12" s="73"/>
    </row>
    <row r="13" spans="1:8" x14ac:dyDescent="0.2">
      <c r="A13" s="75" t="s">
        <v>191</v>
      </c>
      <c r="B13" s="77" t="s">
        <v>30</v>
      </c>
      <c r="C13" s="77"/>
      <c r="D13" s="77" t="s">
        <v>30</v>
      </c>
      <c r="E13" s="75"/>
      <c r="F13" s="75"/>
      <c r="G13" s="73"/>
      <c r="H13" s="73"/>
    </row>
    <row r="14" spans="1:8" x14ac:dyDescent="0.2">
      <c r="A14" s="75" t="s">
        <v>241</v>
      </c>
      <c r="B14" s="77"/>
      <c r="C14" s="77"/>
      <c r="D14" s="77"/>
      <c r="E14" s="75"/>
      <c r="F14" s="75"/>
      <c r="G14" s="73"/>
      <c r="H14" s="73"/>
    </row>
    <row r="15" spans="1:8" x14ac:dyDescent="0.2">
      <c r="A15" s="75" t="s">
        <v>92</v>
      </c>
      <c r="B15" s="77" t="s">
        <v>30</v>
      </c>
      <c r="C15" s="77"/>
      <c r="D15" s="77" t="s">
        <v>30</v>
      </c>
      <c r="E15" s="75"/>
      <c r="F15" s="75"/>
      <c r="G15" s="73"/>
      <c r="H15" s="73"/>
    </row>
    <row r="16" spans="1:8" x14ac:dyDescent="0.2">
      <c r="A16" s="75" t="s">
        <v>241</v>
      </c>
      <c r="B16" s="165">
        <v>0</v>
      </c>
      <c r="C16" s="165"/>
      <c r="D16" s="165">
        <v>0</v>
      </c>
      <c r="E16" s="75"/>
      <c r="F16" s="75"/>
      <c r="G16" s="73"/>
      <c r="H16" s="73"/>
    </row>
    <row r="17" spans="1:8" x14ac:dyDescent="0.2">
      <c r="A17" s="75"/>
      <c r="B17" s="77"/>
      <c r="C17" s="77"/>
      <c r="D17" s="77"/>
      <c r="E17" s="75"/>
      <c r="F17" s="75"/>
      <c r="G17" s="73"/>
      <c r="H17" s="73"/>
    </row>
    <row r="18" spans="1:8" x14ac:dyDescent="0.2">
      <c r="A18" s="78" t="s">
        <v>93</v>
      </c>
      <c r="B18" s="77"/>
      <c r="C18" s="77"/>
      <c r="D18" s="77"/>
      <c r="E18" s="75"/>
      <c r="F18" s="75"/>
      <c r="G18" s="73"/>
      <c r="H18" s="73"/>
    </row>
    <row r="19" spans="1:8" x14ac:dyDescent="0.2">
      <c r="A19" s="75" t="s">
        <v>94</v>
      </c>
      <c r="B19" s="77" t="s">
        <v>80</v>
      </c>
      <c r="C19" s="77"/>
      <c r="D19" s="77" t="s">
        <v>80</v>
      </c>
      <c r="E19" s="75"/>
      <c r="F19" s="75"/>
      <c r="G19" s="73"/>
      <c r="H19" s="73"/>
    </row>
    <row r="20" spans="1:8" x14ac:dyDescent="0.2">
      <c r="A20" s="75" t="s">
        <v>95</v>
      </c>
      <c r="B20" s="208">
        <v>38718</v>
      </c>
      <c r="C20" s="77"/>
      <c r="D20" s="208">
        <v>38718</v>
      </c>
      <c r="E20" s="75"/>
      <c r="F20" s="75"/>
      <c r="G20" s="73"/>
      <c r="H20" s="73"/>
    </row>
    <row r="21" spans="1:8" x14ac:dyDescent="0.2">
      <c r="A21" s="147" t="s">
        <v>189</v>
      </c>
      <c r="B21" s="77" t="s">
        <v>80</v>
      </c>
      <c r="C21" s="77"/>
      <c r="D21" s="77" t="s">
        <v>80</v>
      </c>
      <c r="E21" s="75"/>
      <c r="F21" s="75"/>
      <c r="G21" s="73"/>
      <c r="H21" s="73"/>
    </row>
    <row r="22" spans="1:8" x14ac:dyDescent="0.2">
      <c r="A22" s="147" t="s">
        <v>190</v>
      </c>
      <c r="B22" s="77" t="s">
        <v>30</v>
      </c>
      <c r="C22" s="77"/>
      <c r="D22" s="77" t="s">
        <v>30</v>
      </c>
      <c r="E22" s="75"/>
      <c r="F22" s="75"/>
      <c r="G22" s="73"/>
      <c r="H22" s="73"/>
    </row>
    <row r="23" spans="1:8" x14ac:dyDescent="0.2">
      <c r="A23" s="75" t="s">
        <v>96</v>
      </c>
      <c r="B23" s="77"/>
      <c r="C23" s="77"/>
      <c r="D23" s="77"/>
      <c r="E23" s="75"/>
      <c r="F23" s="75"/>
      <c r="G23" s="73"/>
      <c r="H23" s="73"/>
    </row>
    <row r="24" spans="1:8" x14ac:dyDescent="0.2">
      <c r="A24" s="75"/>
      <c r="B24" s="77"/>
      <c r="C24" s="77"/>
      <c r="D24" s="77"/>
      <c r="E24" s="75"/>
      <c r="F24" s="75"/>
      <c r="G24" s="73"/>
      <c r="H24" s="73"/>
    </row>
    <row r="25" spans="1:8" x14ac:dyDescent="0.2">
      <c r="A25" s="75" t="s">
        <v>97</v>
      </c>
      <c r="B25" s="77" t="s">
        <v>30</v>
      </c>
      <c r="C25" s="77"/>
      <c r="D25" s="77" t="s">
        <v>30</v>
      </c>
      <c r="E25" s="75"/>
      <c r="F25" s="75"/>
      <c r="G25" s="73"/>
      <c r="H25" s="73"/>
    </row>
    <row r="26" spans="1:8" x14ac:dyDescent="0.2">
      <c r="A26" s="75" t="s">
        <v>98</v>
      </c>
      <c r="B26" s="77" t="s">
        <v>30</v>
      </c>
      <c r="C26" s="77"/>
      <c r="D26" s="77" t="s">
        <v>30</v>
      </c>
      <c r="E26" s="75"/>
      <c r="F26" s="75"/>
      <c r="G26" s="73"/>
      <c r="H26" s="73"/>
    </row>
    <row r="27" spans="1:8" x14ac:dyDescent="0.2">
      <c r="A27" s="75"/>
      <c r="B27" s="77"/>
      <c r="C27" s="77"/>
      <c r="D27" s="77"/>
      <c r="E27" s="75"/>
      <c r="F27" s="75"/>
      <c r="G27" s="73"/>
      <c r="H27" s="73"/>
    </row>
    <row r="28" spans="1:8" x14ac:dyDescent="0.2">
      <c r="A28" s="101" t="s">
        <v>99</v>
      </c>
      <c r="B28" s="75"/>
      <c r="C28" s="75"/>
      <c r="D28" s="75"/>
      <c r="E28" s="75"/>
      <c r="F28" s="75"/>
      <c r="G28" s="73"/>
      <c r="H28" s="73"/>
    </row>
    <row r="29" spans="1:8" x14ac:dyDescent="0.2">
      <c r="A29" s="75"/>
      <c r="B29" s="75"/>
      <c r="C29" s="75"/>
      <c r="D29" s="75"/>
      <c r="E29" s="75"/>
      <c r="F29" s="75"/>
      <c r="G29" s="73"/>
      <c r="H29" s="73"/>
    </row>
    <row r="30" spans="1:8" x14ac:dyDescent="0.2">
      <c r="A30" s="78" t="s">
        <v>100</v>
      </c>
      <c r="B30" s="75"/>
      <c r="C30" s="75"/>
      <c r="D30" s="75"/>
      <c r="E30" s="75"/>
      <c r="F30" s="75"/>
      <c r="G30" s="73"/>
      <c r="H30" s="73"/>
    </row>
    <row r="31" spans="1:8" x14ac:dyDescent="0.2">
      <c r="A31" s="75" t="s">
        <v>238</v>
      </c>
      <c r="B31" s="75"/>
      <c r="C31" s="75"/>
      <c r="D31" s="75"/>
      <c r="E31" s="75"/>
      <c r="F31" s="75"/>
      <c r="G31" s="73"/>
      <c r="H31" s="73"/>
    </row>
    <row r="32" spans="1:8" x14ac:dyDescent="0.2">
      <c r="A32" s="75" t="s">
        <v>101</v>
      </c>
      <c r="B32" s="75"/>
      <c r="C32" s="75"/>
      <c r="D32" s="75"/>
      <c r="E32" s="75"/>
      <c r="F32" s="75"/>
      <c r="G32" s="73"/>
      <c r="H32" s="73"/>
    </row>
    <row r="33" spans="1:8" x14ac:dyDescent="0.2">
      <c r="A33" s="75"/>
      <c r="B33" s="75"/>
      <c r="C33" s="75"/>
      <c r="D33" s="75"/>
      <c r="E33" s="75"/>
      <c r="F33" s="75"/>
      <c r="G33" s="73"/>
      <c r="H33" s="73"/>
    </row>
    <row r="34" spans="1:8" x14ac:dyDescent="0.2">
      <c r="A34" s="75" t="s">
        <v>309</v>
      </c>
      <c r="B34" s="75"/>
      <c r="C34" s="75"/>
      <c r="D34" s="75"/>
      <c r="E34" s="75"/>
      <c r="F34" s="75"/>
      <c r="G34" s="73"/>
      <c r="H34" s="73"/>
    </row>
    <row r="35" spans="1:8" x14ac:dyDescent="0.2">
      <c r="A35" s="75" t="s">
        <v>102</v>
      </c>
      <c r="B35" s="75"/>
      <c r="C35" s="75"/>
      <c r="D35" s="75"/>
      <c r="E35" s="75"/>
      <c r="F35" s="75"/>
      <c r="G35" s="73"/>
      <c r="H35" s="73"/>
    </row>
    <row r="36" spans="1:8" x14ac:dyDescent="0.2">
      <c r="A36" s="75" t="s">
        <v>103</v>
      </c>
      <c r="B36" s="75"/>
      <c r="C36" s="75"/>
      <c r="D36" s="75"/>
      <c r="E36" s="75"/>
      <c r="F36" s="75"/>
      <c r="G36" s="73"/>
      <c r="H36" s="73"/>
    </row>
    <row r="37" spans="1:8" x14ac:dyDescent="0.2">
      <c r="A37" s="75"/>
      <c r="B37" s="75"/>
      <c r="C37" s="75"/>
      <c r="D37" s="75"/>
      <c r="E37" s="75"/>
      <c r="F37" s="75"/>
      <c r="G37" s="73"/>
      <c r="H37" s="73"/>
    </row>
    <row r="38" spans="1:8" x14ac:dyDescent="0.2">
      <c r="A38" s="78" t="s">
        <v>104</v>
      </c>
      <c r="B38" s="75"/>
      <c r="C38" s="75"/>
      <c r="D38" s="75"/>
      <c r="E38" s="75"/>
      <c r="F38" s="75"/>
      <c r="G38" s="73"/>
      <c r="H38" s="73"/>
    </row>
    <row r="39" spans="1:8" x14ac:dyDescent="0.2">
      <c r="A39" s="75"/>
      <c r="B39" s="75"/>
      <c r="C39" s="75"/>
      <c r="D39" s="75"/>
      <c r="E39" s="75"/>
      <c r="F39" s="75"/>
      <c r="G39" s="73"/>
      <c r="H39" s="73"/>
    </row>
    <row r="40" spans="1:8" x14ac:dyDescent="0.2">
      <c r="A40" s="75"/>
      <c r="B40" s="75"/>
      <c r="C40" s="75"/>
      <c r="D40" s="75"/>
      <c r="E40" s="75"/>
      <c r="F40" s="75"/>
      <c r="G40" s="73"/>
      <c r="H40" s="73"/>
    </row>
    <row r="41" spans="1:8" x14ac:dyDescent="0.2">
      <c r="A41" s="75"/>
      <c r="B41" s="75"/>
      <c r="C41" s="75"/>
      <c r="D41" s="75"/>
      <c r="E41" s="75"/>
      <c r="F41" s="75"/>
      <c r="G41" s="73"/>
      <c r="H41" s="73"/>
    </row>
    <row r="42" spans="1:8" x14ac:dyDescent="0.2">
      <c r="A42" s="75"/>
      <c r="B42" s="75"/>
      <c r="C42" s="75"/>
      <c r="D42" s="75"/>
      <c r="E42" s="75"/>
      <c r="F42" s="75"/>
      <c r="G42" s="73"/>
      <c r="H42" s="73"/>
    </row>
    <row r="43" spans="1:8" x14ac:dyDescent="0.2">
      <c r="A43" s="75"/>
      <c r="B43" s="75"/>
      <c r="C43" s="75"/>
      <c r="D43" s="75"/>
      <c r="E43" s="75"/>
      <c r="F43" s="75"/>
      <c r="G43" s="73"/>
      <c r="H43" s="73"/>
    </row>
    <row r="44" spans="1:8" x14ac:dyDescent="0.2">
      <c r="A44" s="75"/>
      <c r="B44" s="75"/>
      <c r="C44" s="75"/>
      <c r="D44" s="75"/>
      <c r="E44" s="75"/>
      <c r="F44" s="75"/>
      <c r="G44" s="73"/>
      <c r="H44" s="73"/>
    </row>
    <row r="45" spans="1:8" x14ac:dyDescent="0.2">
      <c r="A45" s="75"/>
      <c r="B45" s="75"/>
      <c r="C45" s="75"/>
      <c r="D45" s="75"/>
      <c r="E45" s="75"/>
      <c r="F45" s="75"/>
      <c r="G45" s="73"/>
      <c r="H45" s="73"/>
    </row>
    <row r="46" spans="1:8" x14ac:dyDescent="0.2">
      <c r="A46" s="75"/>
      <c r="B46" s="75"/>
      <c r="C46" s="75"/>
      <c r="D46" s="75"/>
      <c r="E46" s="75"/>
      <c r="F46" s="75"/>
      <c r="G46" s="73"/>
      <c r="H46" s="73"/>
    </row>
    <row r="47" spans="1:8" x14ac:dyDescent="0.2">
      <c r="A47" s="75"/>
      <c r="B47" s="75"/>
      <c r="C47" s="75"/>
      <c r="D47" s="75"/>
      <c r="E47" s="75"/>
      <c r="F47" s="75"/>
      <c r="G47" s="73"/>
      <c r="H47" s="73"/>
    </row>
    <row r="48" spans="1:8" x14ac:dyDescent="0.2">
      <c r="A48" s="75"/>
      <c r="B48" s="75"/>
      <c r="C48" s="75"/>
      <c r="D48" s="75"/>
      <c r="E48" s="75"/>
      <c r="F48" s="75"/>
      <c r="G48" s="73"/>
      <c r="H48" s="73"/>
    </row>
    <row r="49" spans="1:8" x14ac:dyDescent="0.2">
      <c r="A49" s="75"/>
      <c r="B49" s="75"/>
      <c r="C49" s="75"/>
      <c r="D49" s="75"/>
      <c r="E49" s="75"/>
      <c r="F49" s="75"/>
      <c r="G49" s="73"/>
      <c r="H49" s="73"/>
    </row>
    <row r="50" spans="1:8" x14ac:dyDescent="0.2">
      <c r="A50" s="75"/>
      <c r="B50" s="75"/>
      <c r="C50" s="75"/>
      <c r="D50" s="75"/>
      <c r="E50" s="75"/>
      <c r="F50" s="75"/>
      <c r="G50" s="73"/>
      <c r="H50" s="73"/>
    </row>
    <row r="51" spans="1:8" x14ac:dyDescent="0.2">
      <c r="A51" s="75"/>
      <c r="B51" s="75"/>
      <c r="C51" s="75"/>
      <c r="D51" s="75"/>
      <c r="E51" s="75"/>
      <c r="F51" s="75"/>
      <c r="G51" s="73"/>
      <c r="H51" s="73"/>
    </row>
    <row r="52" spans="1:8" x14ac:dyDescent="0.2">
      <c r="A52" s="75"/>
      <c r="B52" s="75"/>
      <c r="C52" s="75"/>
      <c r="D52" s="75"/>
      <c r="E52" s="75"/>
      <c r="F52" s="75"/>
      <c r="G52" s="73"/>
      <c r="H52" s="73"/>
    </row>
    <row r="53" spans="1:8" x14ac:dyDescent="0.2">
      <c r="A53" s="75"/>
      <c r="B53" s="75"/>
      <c r="C53" s="75"/>
      <c r="D53" s="75"/>
      <c r="E53" s="75"/>
      <c r="F53" s="75"/>
      <c r="G53" s="73"/>
      <c r="H53" s="73"/>
    </row>
    <row r="54" spans="1:8" x14ac:dyDescent="0.2">
      <c r="A54" s="75"/>
      <c r="B54" s="75"/>
      <c r="C54" s="75"/>
      <c r="D54" s="75"/>
      <c r="E54" s="75"/>
      <c r="F54" s="75"/>
      <c r="G54" s="73"/>
      <c r="H54" s="73"/>
    </row>
    <row r="55" spans="1:8" x14ac:dyDescent="0.2">
      <c r="A55" s="75"/>
      <c r="B55" s="75"/>
      <c r="C55" s="75"/>
      <c r="D55" s="75"/>
      <c r="E55" s="75"/>
      <c r="F55" s="75"/>
      <c r="G55" s="73"/>
      <c r="H55" s="73"/>
    </row>
    <row r="56" spans="1:8" x14ac:dyDescent="0.2">
      <c r="A56" s="75"/>
      <c r="B56" s="75"/>
      <c r="C56" s="75"/>
      <c r="D56" s="75"/>
      <c r="E56" s="75"/>
      <c r="F56" s="75"/>
      <c r="G56" s="73"/>
      <c r="H56" s="73"/>
    </row>
    <row r="57" spans="1:8" x14ac:dyDescent="0.2">
      <c r="A57" s="75"/>
      <c r="B57" s="75"/>
      <c r="C57" s="75"/>
      <c r="D57" s="75"/>
      <c r="E57" s="75"/>
      <c r="F57" s="75"/>
      <c r="G57" s="73"/>
      <c r="H57" s="73"/>
    </row>
    <row r="58" spans="1:8" x14ac:dyDescent="0.2">
      <c r="A58" s="75"/>
      <c r="B58" s="75"/>
      <c r="C58" s="75"/>
      <c r="D58" s="75"/>
      <c r="E58" s="75"/>
      <c r="F58" s="75"/>
      <c r="G58" s="73"/>
      <c r="H58" s="73"/>
    </row>
    <row r="59" spans="1:8" x14ac:dyDescent="0.2">
      <c r="A59" s="75"/>
      <c r="B59" s="75"/>
      <c r="C59" s="75"/>
      <c r="D59" s="75"/>
      <c r="E59" s="75"/>
      <c r="F59" s="75"/>
      <c r="G59" s="73"/>
      <c r="H59" s="73"/>
    </row>
    <row r="60" spans="1:8" x14ac:dyDescent="0.2">
      <c r="A60" s="75"/>
      <c r="B60" s="75"/>
      <c r="C60" s="75"/>
      <c r="D60" s="75"/>
      <c r="E60" s="75"/>
      <c r="F60" s="75"/>
      <c r="G60" s="73"/>
      <c r="H60" s="73"/>
    </row>
    <row r="61" spans="1:8" x14ac:dyDescent="0.2">
      <c r="A61" s="75"/>
      <c r="B61" s="75"/>
      <c r="C61" s="75"/>
      <c r="D61" s="75"/>
      <c r="E61" s="75"/>
      <c r="F61" s="75"/>
      <c r="G61" s="73"/>
      <c r="H61" s="73"/>
    </row>
    <row r="62" spans="1:8" x14ac:dyDescent="0.2">
      <c r="A62" s="75"/>
      <c r="B62" s="75"/>
      <c r="C62" s="75"/>
      <c r="D62" s="75"/>
      <c r="E62" s="75"/>
      <c r="F62" s="75"/>
      <c r="G62" s="73"/>
      <c r="H62" s="73"/>
    </row>
    <row r="63" spans="1:8" x14ac:dyDescent="0.2">
      <c r="A63" s="3"/>
      <c r="B63" s="3"/>
      <c r="C63" s="3"/>
      <c r="D63" s="3"/>
      <c r="E63" s="3"/>
      <c r="F63" s="3"/>
    </row>
    <row r="64" spans="1:8" x14ac:dyDescent="0.2">
      <c r="A64" s="3"/>
      <c r="B64" s="3"/>
      <c r="C64" s="3"/>
      <c r="D64" s="3"/>
      <c r="E64" s="3"/>
      <c r="F64" s="3"/>
    </row>
    <row r="65" spans="1:6" x14ac:dyDescent="0.2">
      <c r="A65" s="3"/>
      <c r="B65" s="3"/>
      <c r="C65" s="3"/>
      <c r="D65" s="3"/>
      <c r="E65" s="3"/>
      <c r="F65" s="3"/>
    </row>
    <row r="66" spans="1:6" x14ac:dyDescent="0.2">
      <c r="A66" s="3"/>
      <c r="B66" s="3"/>
      <c r="C66" s="3"/>
      <c r="D66" s="3"/>
      <c r="E66" s="3"/>
      <c r="F66" s="3"/>
    </row>
    <row r="67" spans="1:6" x14ac:dyDescent="0.2">
      <c r="A67" s="3"/>
      <c r="B67" s="3"/>
      <c r="C67" s="3"/>
      <c r="D67" s="3"/>
      <c r="E67" s="3"/>
      <c r="F67" s="3"/>
    </row>
    <row r="68" spans="1:6" x14ac:dyDescent="0.2">
      <c r="A68" s="3"/>
      <c r="B68" s="3"/>
      <c r="C68" s="3"/>
      <c r="D68" s="3"/>
      <c r="E68" s="3"/>
      <c r="F68" s="3"/>
    </row>
    <row r="69" spans="1:6" x14ac:dyDescent="0.2">
      <c r="A69" s="3"/>
      <c r="B69" s="3"/>
      <c r="C69" s="3"/>
      <c r="D69" s="3"/>
      <c r="E69" s="3"/>
      <c r="F69" s="3"/>
    </row>
    <row r="70" spans="1:6" x14ac:dyDescent="0.2">
      <c r="A70" s="3"/>
      <c r="B70" s="3"/>
      <c r="C70" s="3"/>
      <c r="D70" s="3"/>
      <c r="E70" s="3"/>
      <c r="F70" s="3"/>
    </row>
    <row r="71" spans="1:6" x14ac:dyDescent="0.2">
      <c r="A71" s="3"/>
      <c r="B71" s="3"/>
      <c r="C71" s="3"/>
      <c r="D71" s="3"/>
      <c r="E71" s="3"/>
      <c r="F71" s="3"/>
    </row>
    <row r="72" spans="1:6" x14ac:dyDescent="0.2">
      <c r="A72" s="3"/>
      <c r="B72" s="3"/>
      <c r="C72" s="3"/>
      <c r="D72" s="3"/>
      <c r="E72" s="3"/>
      <c r="F72" s="3"/>
    </row>
    <row r="73" spans="1:6" x14ac:dyDescent="0.2">
      <c r="A73" s="3"/>
      <c r="B73" s="3"/>
      <c r="C73" s="3"/>
      <c r="D73" s="3"/>
      <c r="E73" s="3"/>
      <c r="F73" s="3"/>
    </row>
    <row r="74" spans="1:6" x14ac:dyDescent="0.2">
      <c r="A74" s="3"/>
      <c r="B74" s="3"/>
      <c r="C74" s="3"/>
      <c r="D74" s="3"/>
      <c r="E74" s="3"/>
      <c r="F74" s="3"/>
    </row>
    <row r="75" spans="1:6" x14ac:dyDescent="0.2">
      <c r="A75" s="3"/>
      <c r="B75" s="3"/>
      <c r="C75" s="3"/>
      <c r="D75" s="3"/>
      <c r="E75" s="3"/>
      <c r="F75" s="3"/>
    </row>
    <row r="76" spans="1:6" x14ac:dyDescent="0.2">
      <c r="A76" s="3"/>
      <c r="B76" s="3"/>
      <c r="C76" s="3"/>
      <c r="D76" s="3"/>
      <c r="E76" s="3"/>
      <c r="F76" s="3"/>
    </row>
    <row r="77" spans="1:6" x14ac:dyDescent="0.2">
      <c r="A77" s="3"/>
      <c r="B77" s="3"/>
      <c r="C77" s="3"/>
      <c r="D77" s="3"/>
      <c r="E77" s="3"/>
      <c r="F77" s="3"/>
    </row>
    <row r="78" spans="1:6" x14ac:dyDescent="0.2">
      <c r="A78" s="3"/>
      <c r="B78" s="3"/>
      <c r="C78" s="3"/>
      <c r="D78" s="3"/>
      <c r="E78" s="3"/>
      <c r="F78" s="3"/>
    </row>
    <row r="79" spans="1:6" x14ac:dyDescent="0.2">
      <c r="A79" s="3"/>
      <c r="B79" s="3"/>
      <c r="C79" s="3"/>
      <c r="D79" s="3"/>
      <c r="E79" s="3"/>
      <c r="F79" s="3"/>
    </row>
    <row r="80" spans="1:6" x14ac:dyDescent="0.2">
      <c r="A80" s="3"/>
      <c r="B80" s="3"/>
      <c r="C80" s="3"/>
      <c r="D80" s="3"/>
      <c r="E80" s="3"/>
      <c r="F80" s="3"/>
    </row>
    <row r="81" spans="1:6" x14ac:dyDescent="0.2">
      <c r="A81" s="3"/>
      <c r="B81" s="3"/>
      <c r="C81" s="3"/>
      <c r="D81" s="3"/>
      <c r="E81" s="3"/>
      <c r="F81" s="3"/>
    </row>
    <row r="82" spans="1:6" x14ac:dyDescent="0.2">
      <c r="A82" s="3"/>
      <c r="B82" s="3"/>
      <c r="C82" s="3"/>
      <c r="D82" s="3"/>
      <c r="E82" s="3"/>
      <c r="F82" s="3"/>
    </row>
    <row r="83" spans="1:6" x14ac:dyDescent="0.2">
      <c r="A83" s="3"/>
      <c r="B83" s="3"/>
      <c r="C83" s="3"/>
      <c r="D83" s="3"/>
      <c r="E83" s="3"/>
      <c r="F83" s="3"/>
    </row>
    <row r="84" spans="1:6" x14ac:dyDescent="0.2">
      <c r="A84" s="3"/>
      <c r="B84" s="3"/>
      <c r="C84" s="3"/>
      <c r="D84" s="3"/>
      <c r="E84" s="3"/>
      <c r="F84" s="3"/>
    </row>
    <row r="85" spans="1:6" x14ac:dyDescent="0.2">
      <c r="A85" s="3"/>
      <c r="B85" s="3"/>
      <c r="C85" s="3"/>
      <c r="D85" s="3"/>
      <c r="E85" s="3"/>
      <c r="F85" s="3"/>
    </row>
    <row r="86" spans="1:6" x14ac:dyDescent="0.2">
      <c r="A86" s="3"/>
      <c r="B86" s="3"/>
      <c r="C86" s="3"/>
      <c r="D86" s="3"/>
      <c r="E86" s="3"/>
      <c r="F86" s="3"/>
    </row>
    <row r="87" spans="1:6" x14ac:dyDescent="0.2">
      <c r="A87" s="3"/>
      <c r="B87" s="3"/>
      <c r="C87" s="3"/>
      <c r="D87" s="3"/>
      <c r="E87" s="3"/>
      <c r="F87" s="3"/>
    </row>
    <row r="88" spans="1:6" x14ac:dyDescent="0.2">
      <c r="A88" s="3"/>
      <c r="B88" s="3"/>
      <c r="C88" s="3"/>
      <c r="D88" s="3"/>
      <c r="E88" s="3"/>
      <c r="F88" s="3"/>
    </row>
    <row r="89" spans="1:6" x14ac:dyDescent="0.2">
      <c r="A89" s="3"/>
      <c r="B89" s="3"/>
      <c r="C89" s="3"/>
      <c r="D89" s="3"/>
      <c r="E89" s="3"/>
      <c r="F89" s="3"/>
    </row>
    <row r="90" spans="1:6" x14ac:dyDescent="0.2">
      <c r="A90" s="3"/>
      <c r="B90" s="3"/>
      <c r="C90" s="3"/>
      <c r="D90" s="3"/>
      <c r="E90" s="3"/>
      <c r="F90" s="3"/>
    </row>
    <row r="91" spans="1:6" x14ac:dyDescent="0.2">
      <c r="A91" s="3"/>
      <c r="B91" s="3"/>
      <c r="C91" s="3"/>
      <c r="D91" s="3"/>
      <c r="E91" s="3"/>
      <c r="F91" s="3"/>
    </row>
    <row r="92" spans="1:6" x14ac:dyDescent="0.2">
      <c r="A92" s="3"/>
      <c r="B92" s="3"/>
      <c r="C92" s="3"/>
      <c r="D92" s="3"/>
      <c r="E92" s="3"/>
      <c r="F92" s="3"/>
    </row>
    <row r="93" spans="1:6" x14ac:dyDescent="0.2">
      <c r="A93" s="3"/>
      <c r="B93" s="3"/>
      <c r="C93" s="3"/>
      <c r="D93" s="3"/>
      <c r="E93" s="3"/>
      <c r="F93" s="3"/>
    </row>
    <row r="94" spans="1:6" x14ac:dyDescent="0.2">
      <c r="A94" s="3"/>
      <c r="B94" s="3"/>
      <c r="C94" s="3"/>
      <c r="D94" s="3"/>
      <c r="E94" s="3"/>
      <c r="F94" s="3"/>
    </row>
    <row r="95" spans="1:6" x14ac:dyDescent="0.2">
      <c r="A95" s="3"/>
      <c r="B95" s="3"/>
      <c r="C95" s="3"/>
      <c r="D95" s="3"/>
      <c r="E95" s="3"/>
      <c r="F95" s="3"/>
    </row>
    <row r="96" spans="1:6" x14ac:dyDescent="0.2">
      <c r="A96" s="3"/>
      <c r="B96" s="3"/>
      <c r="C96" s="3"/>
      <c r="D96" s="3"/>
      <c r="E96" s="3"/>
      <c r="F96" s="3"/>
    </row>
    <row r="97" spans="1:6" x14ac:dyDescent="0.2">
      <c r="A97" s="3"/>
      <c r="B97" s="3"/>
      <c r="C97" s="3"/>
      <c r="D97" s="3"/>
      <c r="E97" s="3"/>
      <c r="F97" s="3"/>
    </row>
    <row r="98" spans="1:6" x14ac:dyDescent="0.2">
      <c r="A98" s="3"/>
      <c r="B98" s="3"/>
      <c r="C98" s="3"/>
      <c r="D98" s="3"/>
      <c r="E98" s="3"/>
      <c r="F98" s="3"/>
    </row>
    <row r="99" spans="1:6" x14ac:dyDescent="0.2">
      <c r="A99" s="3"/>
      <c r="B99" s="3"/>
      <c r="C99" s="3"/>
      <c r="D99" s="3"/>
      <c r="E99" s="3"/>
      <c r="F99" s="3"/>
    </row>
    <row r="100" spans="1:6" x14ac:dyDescent="0.2">
      <c r="A100" s="3"/>
      <c r="B100" s="3"/>
      <c r="C100" s="3"/>
      <c r="D100" s="3"/>
      <c r="E100" s="3"/>
      <c r="F100" s="3"/>
    </row>
    <row r="101" spans="1:6" x14ac:dyDescent="0.2">
      <c r="A101" s="3"/>
      <c r="B101" s="3"/>
      <c r="C101" s="3"/>
      <c r="D101" s="3"/>
      <c r="E101" s="3"/>
      <c r="F101" s="3"/>
    </row>
    <row r="102" spans="1:6" x14ac:dyDescent="0.2">
      <c r="A102" s="3"/>
      <c r="B102" s="3"/>
      <c r="C102" s="3"/>
      <c r="D102" s="3"/>
      <c r="E102" s="3"/>
      <c r="F102" s="3"/>
    </row>
    <row r="103" spans="1:6" x14ac:dyDescent="0.2">
      <c r="A103" s="3"/>
      <c r="B103" s="3"/>
      <c r="C103" s="3"/>
      <c r="D103" s="3"/>
      <c r="E103" s="3"/>
      <c r="F103" s="3"/>
    </row>
    <row r="104" spans="1:6" x14ac:dyDescent="0.2">
      <c r="A104" s="3"/>
      <c r="B104" s="3"/>
      <c r="C104" s="3"/>
      <c r="D104" s="3"/>
      <c r="E104" s="3"/>
      <c r="F104" s="3"/>
    </row>
    <row r="105" spans="1:6" x14ac:dyDescent="0.2">
      <c r="A105" s="3"/>
      <c r="B105" s="3"/>
      <c r="C105" s="3"/>
      <c r="D105" s="3"/>
      <c r="E105" s="3"/>
      <c r="F105" s="3"/>
    </row>
    <row r="106" spans="1:6" x14ac:dyDescent="0.2">
      <c r="A106" s="3"/>
      <c r="B106" s="3"/>
      <c r="C106" s="3"/>
      <c r="D106" s="3"/>
      <c r="E106" s="3"/>
      <c r="F106" s="3"/>
    </row>
    <row r="107" spans="1:6" x14ac:dyDescent="0.2">
      <c r="A107" s="3"/>
      <c r="B107" s="3"/>
      <c r="C107" s="3"/>
      <c r="D107" s="3"/>
      <c r="E107" s="3"/>
      <c r="F107" s="3"/>
    </row>
    <row r="108" spans="1:6" x14ac:dyDescent="0.2">
      <c r="A108" s="3"/>
      <c r="B108" s="3"/>
      <c r="C108" s="3"/>
      <c r="D108" s="3"/>
      <c r="E108" s="3"/>
      <c r="F108" s="3"/>
    </row>
    <row r="109" spans="1:6" x14ac:dyDescent="0.2">
      <c r="A109" s="3"/>
      <c r="B109" s="3"/>
      <c r="C109" s="3"/>
      <c r="D109" s="3"/>
      <c r="E109" s="3"/>
      <c r="F109" s="3"/>
    </row>
    <row r="110" spans="1:6" x14ac:dyDescent="0.2">
      <c r="A110" s="3"/>
      <c r="B110" s="3"/>
      <c r="C110" s="3"/>
      <c r="D110" s="3"/>
      <c r="E110" s="3"/>
      <c r="F110" s="3"/>
    </row>
    <row r="111" spans="1:6" x14ac:dyDescent="0.2">
      <c r="A111" s="3"/>
      <c r="B111" s="3"/>
      <c r="C111" s="3"/>
      <c r="D111" s="3"/>
      <c r="E111" s="3"/>
      <c r="F111" s="3"/>
    </row>
    <row r="112" spans="1:6" x14ac:dyDescent="0.2">
      <c r="A112" s="3"/>
      <c r="B112" s="3"/>
      <c r="C112" s="3"/>
      <c r="D112" s="3"/>
      <c r="E112" s="3"/>
      <c r="F112" s="3"/>
    </row>
    <row r="113" spans="1:6" x14ac:dyDescent="0.2">
      <c r="A113" s="3"/>
      <c r="B113" s="3"/>
      <c r="C113" s="3"/>
      <c r="D113" s="3"/>
      <c r="E113" s="3"/>
      <c r="F113" s="3"/>
    </row>
    <row r="114" spans="1:6" x14ac:dyDescent="0.2">
      <c r="A114" s="3"/>
      <c r="B114" s="3"/>
      <c r="C114" s="3"/>
      <c r="D114" s="3"/>
      <c r="E114" s="3"/>
      <c r="F114" s="3"/>
    </row>
    <row r="115" spans="1:6" x14ac:dyDescent="0.2">
      <c r="A115" s="3"/>
      <c r="B115" s="3"/>
      <c r="C115" s="3"/>
      <c r="D115" s="3"/>
      <c r="E115" s="3"/>
      <c r="F115" s="3"/>
    </row>
    <row r="116" spans="1:6" x14ac:dyDescent="0.2">
      <c r="A116" s="3"/>
      <c r="B116" s="3"/>
      <c r="C116" s="3"/>
      <c r="D116" s="3"/>
      <c r="E116" s="3"/>
      <c r="F116" s="3"/>
    </row>
    <row r="117" spans="1:6" x14ac:dyDescent="0.2">
      <c r="A117" s="3"/>
      <c r="B117" s="3"/>
      <c r="C117" s="3"/>
      <c r="D117" s="3"/>
      <c r="E117" s="3"/>
      <c r="F117" s="3"/>
    </row>
    <row r="118" spans="1:6" x14ac:dyDescent="0.2">
      <c r="A118" s="3"/>
      <c r="B118" s="3"/>
      <c r="C118" s="3"/>
      <c r="D118" s="3"/>
      <c r="E118" s="3"/>
      <c r="F118" s="3"/>
    </row>
    <row r="119" spans="1:6" x14ac:dyDescent="0.2">
      <c r="A119" s="3"/>
      <c r="B119" s="3"/>
      <c r="C119" s="3"/>
      <c r="D119" s="3"/>
      <c r="E119" s="3"/>
      <c r="F119" s="3"/>
    </row>
    <row r="120" spans="1:6" x14ac:dyDescent="0.2">
      <c r="A120" s="3"/>
      <c r="B120" s="3"/>
      <c r="C120" s="3"/>
      <c r="D120" s="3"/>
      <c r="E120" s="3"/>
      <c r="F120" s="3"/>
    </row>
    <row r="121" spans="1:6" x14ac:dyDescent="0.2">
      <c r="A121" s="3"/>
      <c r="B121" s="3"/>
      <c r="C121" s="3"/>
      <c r="D121" s="3"/>
      <c r="E121" s="3"/>
      <c r="F121" s="3"/>
    </row>
    <row r="122" spans="1:6" x14ac:dyDescent="0.2">
      <c r="A122" s="3"/>
      <c r="B122" s="3"/>
      <c r="C122" s="3"/>
      <c r="D122" s="3"/>
      <c r="E122" s="3"/>
      <c r="F122" s="3"/>
    </row>
    <row r="123" spans="1:6" x14ac:dyDescent="0.2">
      <c r="A123" s="3"/>
      <c r="B123" s="3"/>
      <c r="C123" s="3"/>
      <c r="D123" s="3"/>
      <c r="E123" s="3"/>
      <c r="F123" s="3"/>
    </row>
    <row r="124" spans="1:6" x14ac:dyDescent="0.2">
      <c r="A124" s="3"/>
      <c r="B124" s="3"/>
      <c r="C124" s="3"/>
      <c r="D124" s="3"/>
      <c r="E124" s="3"/>
      <c r="F124" s="3"/>
    </row>
    <row r="125" spans="1:6" x14ac:dyDescent="0.2">
      <c r="A125" s="3"/>
      <c r="B125" s="3"/>
      <c r="C125" s="3"/>
      <c r="D125" s="3"/>
      <c r="E125" s="3"/>
      <c r="F125" s="3"/>
    </row>
    <row r="126" spans="1:6" x14ac:dyDescent="0.2">
      <c r="A126" s="3"/>
      <c r="B126" s="3"/>
      <c r="C126" s="3"/>
      <c r="D126" s="3"/>
      <c r="E126" s="3"/>
      <c r="F126" s="3"/>
    </row>
    <row r="127" spans="1:6" x14ac:dyDescent="0.2">
      <c r="A127" s="3"/>
      <c r="B127" s="3"/>
      <c r="C127" s="3"/>
      <c r="D127" s="3"/>
      <c r="E127" s="3"/>
      <c r="F127" s="3"/>
    </row>
    <row r="128" spans="1:6" x14ac:dyDescent="0.2">
      <c r="A128" s="3"/>
      <c r="B128" s="3"/>
      <c r="C128" s="3"/>
      <c r="D128" s="3"/>
      <c r="E128" s="3"/>
      <c r="F128" s="3"/>
    </row>
    <row r="129" spans="1:6" x14ac:dyDescent="0.2">
      <c r="A129" s="3"/>
      <c r="B129" s="3"/>
      <c r="C129" s="3"/>
      <c r="D129" s="3"/>
      <c r="E129" s="3"/>
      <c r="F129" s="3"/>
    </row>
    <row r="130" spans="1:6" x14ac:dyDescent="0.2">
      <c r="A130" s="3"/>
      <c r="B130" s="3"/>
      <c r="C130" s="3"/>
      <c r="D130" s="3"/>
      <c r="E130" s="3"/>
      <c r="F130" s="3"/>
    </row>
    <row r="131" spans="1:6" x14ac:dyDescent="0.2">
      <c r="A131" s="3"/>
      <c r="B131" s="3"/>
      <c r="C131" s="3"/>
      <c r="D131" s="3"/>
      <c r="E131" s="3"/>
      <c r="F131" s="3"/>
    </row>
    <row r="132" spans="1:6" x14ac:dyDescent="0.2">
      <c r="A132" s="3"/>
      <c r="B132" s="3"/>
      <c r="C132" s="3"/>
      <c r="D132" s="3"/>
      <c r="E132" s="3"/>
      <c r="F132" s="3"/>
    </row>
    <row r="133" spans="1:6" x14ac:dyDescent="0.2">
      <c r="A133" s="3"/>
      <c r="B133" s="3"/>
      <c r="C133" s="3"/>
      <c r="D133" s="3"/>
      <c r="E133" s="3"/>
      <c r="F133" s="3"/>
    </row>
    <row r="134" spans="1:6" x14ac:dyDescent="0.2">
      <c r="A134" s="3"/>
      <c r="B134" s="3"/>
      <c r="C134" s="3"/>
      <c r="D134" s="3"/>
      <c r="E134" s="3"/>
      <c r="F134" s="3"/>
    </row>
    <row r="135" spans="1:6" x14ac:dyDescent="0.2">
      <c r="A135" s="3"/>
      <c r="B135" s="3"/>
      <c r="C135" s="3"/>
      <c r="D135" s="3"/>
      <c r="E135" s="3"/>
      <c r="F135" s="3"/>
    </row>
    <row r="136" spans="1:6" x14ac:dyDescent="0.2">
      <c r="A136" s="3"/>
      <c r="B136" s="3"/>
      <c r="C136" s="3"/>
      <c r="D136" s="3"/>
      <c r="E136" s="3"/>
      <c r="F136" s="3"/>
    </row>
    <row r="137" spans="1:6" x14ac:dyDescent="0.2">
      <c r="A137" s="3"/>
      <c r="B137" s="3"/>
      <c r="C137" s="3"/>
      <c r="D137" s="3"/>
      <c r="E137" s="3"/>
      <c r="F137" s="3"/>
    </row>
    <row r="138" spans="1:6" x14ac:dyDescent="0.2">
      <c r="A138" s="3"/>
      <c r="B138" s="3"/>
      <c r="C138" s="3"/>
      <c r="D138" s="3"/>
      <c r="E138" s="3"/>
      <c r="F138" s="3"/>
    </row>
    <row r="139" spans="1:6" x14ac:dyDescent="0.2">
      <c r="A139" s="3"/>
      <c r="B139" s="3"/>
      <c r="C139" s="3"/>
      <c r="D139" s="3"/>
      <c r="E139" s="3"/>
      <c r="F139" s="3"/>
    </row>
    <row r="140" spans="1:6" x14ac:dyDescent="0.2">
      <c r="A140" s="3"/>
      <c r="B140" s="3"/>
      <c r="C140" s="3"/>
      <c r="D140" s="3"/>
      <c r="E140" s="3"/>
      <c r="F140" s="3"/>
    </row>
    <row r="141" spans="1:6" x14ac:dyDescent="0.2">
      <c r="A141" s="3"/>
      <c r="B141" s="3"/>
      <c r="C141" s="3"/>
      <c r="D141" s="3"/>
      <c r="E141" s="3"/>
      <c r="F141" s="3"/>
    </row>
    <row r="142" spans="1:6" x14ac:dyDescent="0.2">
      <c r="A142" s="3"/>
      <c r="B142" s="3"/>
      <c r="C142" s="3"/>
      <c r="D142" s="3"/>
      <c r="E142" s="3"/>
      <c r="F142" s="3"/>
    </row>
    <row r="143" spans="1:6" x14ac:dyDescent="0.2">
      <c r="A143" s="3"/>
      <c r="B143" s="3"/>
      <c r="C143" s="3"/>
      <c r="D143" s="3"/>
      <c r="E143" s="3"/>
      <c r="F143" s="3"/>
    </row>
    <row r="144" spans="1:6" x14ac:dyDescent="0.2">
      <c r="A144" s="3"/>
      <c r="B144" s="3"/>
      <c r="C144" s="3"/>
      <c r="D144" s="3"/>
      <c r="E144" s="3"/>
      <c r="F144" s="3"/>
    </row>
    <row r="145" spans="1:6" x14ac:dyDescent="0.2">
      <c r="A145" s="3"/>
      <c r="B145" s="3"/>
      <c r="C145" s="3"/>
      <c r="D145" s="3"/>
      <c r="E145" s="3"/>
      <c r="F145" s="3"/>
    </row>
    <row r="146" spans="1:6" x14ac:dyDescent="0.2">
      <c r="A146" s="3"/>
      <c r="B146" s="3"/>
      <c r="C146" s="3"/>
      <c r="D146" s="3"/>
      <c r="E146" s="3"/>
      <c r="F146" s="3"/>
    </row>
    <row r="147" spans="1:6" x14ac:dyDescent="0.2">
      <c r="A147" s="3"/>
      <c r="B147" s="3"/>
      <c r="C147" s="3"/>
      <c r="D147" s="3"/>
      <c r="E147" s="3"/>
      <c r="F147" s="3"/>
    </row>
    <row r="148" spans="1:6" x14ac:dyDescent="0.2">
      <c r="A148" s="3"/>
      <c r="B148" s="3"/>
      <c r="C148" s="3"/>
      <c r="D148" s="3"/>
      <c r="E148" s="3"/>
      <c r="F148" s="3"/>
    </row>
    <row r="149" spans="1:6" x14ac:dyDescent="0.2">
      <c r="A149" s="3"/>
      <c r="B149" s="3"/>
      <c r="C149" s="3"/>
      <c r="D149" s="3"/>
      <c r="E149" s="3"/>
      <c r="F149" s="3"/>
    </row>
    <row r="150" spans="1:6" x14ac:dyDescent="0.2">
      <c r="A150" s="3"/>
      <c r="B150" s="3"/>
      <c r="C150" s="3"/>
      <c r="D150" s="3"/>
      <c r="E150" s="3"/>
      <c r="F150" s="3"/>
    </row>
    <row r="151" spans="1:6" x14ac:dyDescent="0.2">
      <c r="A151" s="3"/>
      <c r="B151" s="3"/>
      <c r="C151" s="3"/>
      <c r="D151" s="3"/>
      <c r="E151" s="3"/>
      <c r="F151" s="3"/>
    </row>
    <row r="152" spans="1:6" x14ac:dyDescent="0.2">
      <c r="A152" s="3"/>
      <c r="B152" s="3"/>
      <c r="C152" s="3"/>
      <c r="D152" s="3"/>
      <c r="E152" s="3"/>
      <c r="F152" s="3"/>
    </row>
    <row r="153" spans="1:6" x14ac:dyDescent="0.2">
      <c r="A153" s="3"/>
      <c r="B153" s="3"/>
      <c r="C153" s="3"/>
      <c r="D153" s="3"/>
      <c r="E153" s="3"/>
      <c r="F153" s="3"/>
    </row>
    <row r="154" spans="1:6" x14ac:dyDescent="0.2">
      <c r="A154" s="3"/>
      <c r="B154" s="3"/>
      <c r="C154" s="3"/>
      <c r="D154" s="3"/>
      <c r="E154" s="3"/>
      <c r="F154" s="3"/>
    </row>
    <row r="155" spans="1:6" x14ac:dyDescent="0.2">
      <c r="A155" s="3"/>
      <c r="B155" s="3"/>
      <c r="C155" s="3"/>
      <c r="D155" s="3"/>
      <c r="E155" s="3"/>
      <c r="F155" s="3"/>
    </row>
    <row r="156" spans="1:6" x14ac:dyDescent="0.2">
      <c r="A156" s="3"/>
      <c r="B156" s="3"/>
      <c r="C156" s="3"/>
      <c r="D156" s="3"/>
      <c r="E156" s="3"/>
      <c r="F156" s="3"/>
    </row>
    <row r="157" spans="1:6" x14ac:dyDescent="0.2">
      <c r="A157" s="3"/>
      <c r="B157" s="3"/>
      <c r="C157" s="3"/>
      <c r="D157" s="3"/>
      <c r="E157" s="3"/>
      <c r="F157" s="3"/>
    </row>
    <row r="158" spans="1:6" x14ac:dyDescent="0.2">
      <c r="A158" s="3"/>
      <c r="B158" s="3"/>
      <c r="C158" s="3"/>
      <c r="D158" s="3"/>
      <c r="E158" s="3"/>
      <c r="F158" s="3"/>
    </row>
    <row r="159" spans="1:6" x14ac:dyDescent="0.2">
      <c r="A159" s="3"/>
      <c r="B159" s="3"/>
      <c r="C159" s="3"/>
      <c r="D159" s="3"/>
      <c r="E159" s="3"/>
      <c r="F159" s="3"/>
    </row>
    <row r="160" spans="1:6" x14ac:dyDescent="0.2">
      <c r="A160" s="3"/>
      <c r="B160" s="3"/>
      <c r="C160" s="3"/>
      <c r="D160" s="3"/>
      <c r="E160" s="3"/>
      <c r="F160" s="3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19"/>
  <sheetViews>
    <sheetView workbookViewId="0">
      <selection activeCell="D11" sqref="D11"/>
    </sheetView>
  </sheetViews>
  <sheetFormatPr defaultRowHeight="12.75" x14ac:dyDescent="0.2"/>
  <cols>
    <col min="1" max="1" width="23.42578125" customWidth="1"/>
    <col min="2" max="2" width="12.7109375" customWidth="1"/>
    <col min="3" max="3" width="3.5703125" customWidth="1"/>
    <col min="4" max="4" width="12.7109375" customWidth="1"/>
    <col min="5" max="5" width="1.85546875" customWidth="1"/>
  </cols>
  <sheetData>
    <row r="1" spans="1:7" x14ac:dyDescent="0.2">
      <c r="A1" s="69"/>
      <c r="B1" s="69"/>
      <c r="C1" s="69"/>
      <c r="D1" s="69"/>
      <c r="E1" s="69"/>
      <c r="F1" s="9"/>
      <c r="G1" s="9"/>
    </row>
    <row r="2" spans="1:7" x14ac:dyDescent="0.2">
      <c r="A2" s="69"/>
      <c r="B2" s="69"/>
      <c r="C2" s="69"/>
      <c r="D2" s="69"/>
      <c r="E2" s="69"/>
      <c r="F2" s="9"/>
      <c r="G2" s="9"/>
    </row>
    <row r="3" spans="1:7" x14ac:dyDescent="0.2">
      <c r="A3" s="166" t="s">
        <v>249</v>
      </c>
      <c r="B3" s="183" t="s">
        <v>250</v>
      </c>
      <c r="C3" s="183"/>
      <c r="D3" s="183" t="s">
        <v>251</v>
      </c>
      <c r="E3" s="69"/>
      <c r="F3" s="9"/>
      <c r="G3" s="9"/>
    </row>
    <row r="4" spans="1:7" x14ac:dyDescent="0.2">
      <c r="A4" s="167" t="s">
        <v>242</v>
      </c>
      <c r="B4" s="168">
        <v>189043</v>
      </c>
      <c r="C4" s="168"/>
      <c r="D4" s="169">
        <v>189043</v>
      </c>
      <c r="E4" s="71"/>
      <c r="F4" s="9"/>
      <c r="G4" s="9"/>
    </row>
    <row r="5" spans="1:7" x14ac:dyDescent="0.2">
      <c r="A5" s="170" t="s">
        <v>243</v>
      </c>
      <c r="B5" s="171">
        <v>0.06</v>
      </c>
      <c r="C5" s="171"/>
      <c r="D5" s="172">
        <v>0.06</v>
      </c>
      <c r="E5" s="71"/>
      <c r="F5" s="9"/>
      <c r="G5" s="9"/>
    </row>
    <row r="6" spans="1:7" x14ac:dyDescent="0.2">
      <c r="A6" s="170" t="s">
        <v>244</v>
      </c>
      <c r="B6" s="173" t="s">
        <v>252</v>
      </c>
      <c r="C6" s="173"/>
      <c r="D6" s="174" t="s">
        <v>252</v>
      </c>
      <c r="E6" s="71"/>
      <c r="F6" s="9"/>
      <c r="G6" s="9"/>
    </row>
    <row r="7" spans="1:7" x14ac:dyDescent="0.2">
      <c r="A7" s="170" t="s">
        <v>245</v>
      </c>
      <c r="B7" s="173" t="s">
        <v>43</v>
      </c>
      <c r="C7" s="173"/>
      <c r="D7" s="174" t="s">
        <v>253</v>
      </c>
      <c r="E7" s="71"/>
      <c r="F7" s="9"/>
      <c r="G7" s="9"/>
    </row>
    <row r="8" spans="1:7" x14ac:dyDescent="0.2">
      <c r="A8" s="170" t="s">
        <v>246</v>
      </c>
      <c r="B8" s="173" t="s">
        <v>254</v>
      </c>
      <c r="C8" s="173"/>
      <c r="D8" s="174" t="s">
        <v>254</v>
      </c>
      <c r="E8" s="71"/>
      <c r="F8" s="9"/>
      <c r="G8" s="9"/>
    </row>
    <row r="9" spans="1:7" x14ac:dyDescent="0.2">
      <c r="A9" s="170" t="s">
        <v>247</v>
      </c>
      <c r="B9" s="175">
        <v>1209.51</v>
      </c>
      <c r="C9" s="175"/>
      <c r="D9" s="176">
        <v>310</v>
      </c>
      <c r="E9" s="71"/>
      <c r="F9" s="9"/>
      <c r="G9" s="9"/>
    </row>
    <row r="10" spans="1:7" x14ac:dyDescent="0.2">
      <c r="A10" s="177" t="s">
        <v>248</v>
      </c>
      <c r="B10" s="178">
        <v>173809.58</v>
      </c>
      <c r="C10" s="178"/>
      <c r="D10" s="179">
        <v>132761.89000000001</v>
      </c>
      <c r="E10" s="71"/>
      <c r="F10" s="9"/>
      <c r="G10" s="9"/>
    </row>
    <row r="11" spans="1:7" x14ac:dyDescent="0.2">
      <c r="A11" s="69"/>
      <c r="B11" s="180"/>
      <c r="C11" s="180"/>
      <c r="D11" s="180"/>
      <c r="E11" s="71"/>
      <c r="F11" s="9"/>
      <c r="G11" s="9"/>
    </row>
    <row r="12" spans="1:7" x14ac:dyDescent="0.2">
      <c r="A12" s="70" t="s">
        <v>220</v>
      </c>
      <c r="B12" s="181"/>
      <c r="C12" s="181"/>
      <c r="D12" s="182">
        <f>B10-D10</f>
        <v>41047.689999999973</v>
      </c>
      <c r="E12" s="69"/>
      <c r="F12" s="9"/>
      <c r="G12" s="9"/>
    </row>
    <row r="13" spans="1:7" x14ac:dyDescent="0.2">
      <c r="A13" s="69"/>
      <c r="B13" s="69"/>
      <c r="C13" s="69"/>
      <c r="D13" s="69"/>
      <c r="E13" s="69"/>
      <c r="F13" s="9"/>
      <c r="G13" s="9"/>
    </row>
    <row r="14" spans="1:7" x14ac:dyDescent="0.2">
      <c r="A14" s="69"/>
      <c r="B14" s="69"/>
      <c r="C14" s="69"/>
      <c r="D14" s="69"/>
      <c r="E14" s="69"/>
      <c r="F14" s="9"/>
      <c r="G14" s="9"/>
    </row>
    <row r="15" spans="1:7" x14ac:dyDescent="0.2">
      <c r="A15" s="69"/>
      <c r="B15" s="69"/>
      <c r="C15" s="69"/>
      <c r="D15" s="69"/>
      <c r="E15" s="69"/>
      <c r="F15" s="9"/>
      <c r="G15" s="9"/>
    </row>
    <row r="16" spans="1:7" x14ac:dyDescent="0.2">
      <c r="A16" s="69"/>
      <c r="B16" s="69"/>
      <c r="C16" s="69"/>
      <c r="D16" s="69"/>
      <c r="E16" s="69"/>
      <c r="F16" s="9"/>
      <c r="G16" s="9"/>
    </row>
    <row r="17" spans="1:7" x14ac:dyDescent="0.2">
      <c r="A17" s="69"/>
      <c r="B17" s="69"/>
      <c r="C17" s="69"/>
      <c r="D17" s="69"/>
      <c r="E17" s="69"/>
      <c r="F17" s="9"/>
      <c r="G17" s="9"/>
    </row>
    <row r="18" spans="1:7" x14ac:dyDescent="0.2">
      <c r="A18" s="69"/>
      <c r="B18" s="69"/>
      <c r="C18" s="69"/>
      <c r="D18" s="69"/>
      <c r="E18" s="69"/>
      <c r="F18" s="9"/>
      <c r="G18" s="9"/>
    </row>
    <row r="19" spans="1:7" x14ac:dyDescent="0.2">
      <c r="A19" s="9"/>
      <c r="B19" s="9"/>
      <c r="C19" s="9"/>
      <c r="D19" s="9"/>
      <c r="E19" s="9"/>
      <c r="F19" s="9"/>
      <c r="G19" s="9"/>
    </row>
  </sheetData>
  <phoneticPr fontId="11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22"/>
  <sheetViews>
    <sheetView workbookViewId="0">
      <selection activeCell="G18" sqref="G18"/>
    </sheetView>
  </sheetViews>
  <sheetFormatPr defaultRowHeight="12.75" x14ac:dyDescent="0.2"/>
  <cols>
    <col min="1" max="1" width="29.42578125" customWidth="1"/>
    <col min="2" max="2" width="13.42578125" customWidth="1"/>
    <col min="3" max="3" width="1.85546875" customWidth="1"/>
    <col min="4" max="4" width="14.140625" customWidth="1"/>
    <col min="5" max="5" width="1.5703125" customWidth="1"/>
  </cols>
  <sheetData>
    <row r="1" spans="1:6" x14ac:dyDescent="0.2">
      <c r="A1" s="69"/>
      <c r="B1" s="69"/>
      <c r="C1" s="69"/>
      <c r="D1" s="69"/>
      <c r="E1" s="69"/>
      <c r="F1" s="69"/>
    </row>
    <row r="2" spans="1:6" x14ac:dyDescent="0.2">
      <c r="A2" s="69"/>
      <c r="B2" s="69"/>
      <c r="C2" s="69"/>
      <c r="D2" s="69"/>
      <c r="E2" s="69"/>
      <c r="F2" s="69"/>
    </row>
    <row r="3" spans="1:6" x14ac:dyDescent="0.2">
      <c r="A3" s="184" t="s">
        <v>255</v>
      </c>
      <c r="B3" s="185"/>
      <c r="C3" s="186"/>
      <c r="D3" s="186" t="s">
        <v>250</v>
      </c>
      <c r="E3" s="69"/>
      <c r="F3" s="69"/>
    </row>
    <row r="4" spans="1:6" x14ac:dyDescent="0.2">
      <c r="A4" s="187" t="s">
        <v>256</v>
      </c>
      <c r="B4" s="187"/>
      <c r="C4" s="188"/>
      <c r="D4" s="189">
        <v>2000</v>
      </c>
      <c r="E4" s="71"/>
      <c r="F4" s="69"/>
    </row>
    <row r="5" spans="1:6" x14ac:dyDescent="0.2">
      <c r="A5" s="164" t="s">
        <v>257</v>
      </c>
      <c r="B5" s="164"/>
      <c r="C5" s="190"/>
      <c r="D5" s="190">
        <v>20000</v>
      </c>
      <c r="E5" s="71"/>
      <c r="F5" s="69"/>
    </row>
    <row r="6" spans="1:6" x14ac:dyDescent="0.2">
      <c r="A6" s="164" t="s">
        <v>150</v>
      </c>
      <c r="B6" s="164"/>
      <c r="C6" s="190"/>
      <c r="D6" s="190">
        <v>3000</v>
      </c>
      <c r="E6" s="71"/>
      <c r="F6" s="69"/>
    </row>
    <row r="7" spans="1:6" x14ac:dyDescent="0.2">
      <c r="A7" s="164" t="s">
        <v>258</v>
      </c>
      <c r="B7" s="164"/>
      <c r="C7" s="190"/>
      <c r="D7" s="190">
        <v>26421</v>
      </c>
      <c r="E7" s="71"/>
      <c r="F7" s="69"/>
    </row>
    <row r="8" spans="1:6" x14ac:dyDescent="0.2">
      <c r="A8" s="164" t="s">
        <v>259</v>
      </c>
      <c r="B8" s="164"/>
      <c r="C8" s="190"/>
      <c r="D8" s="190">
        <v>1110</v>
      </c>
      <c r="E8" s="71"/>
      <c r="F8" s="69"/>
    </row>
    <row r="9" spans="1:6" ht="15" x14ac:dyDescent="0.35">
      <c r="A9" s="164" t="s">
        <v>197</v>
      </c>
      <c r="B9" s="164"/>
      <c r="C9" s="190"/>
      <c r="D9" s="191">
        <v>50000</v>
      </c>
      <c r="E9" s="71"/>
      <c r="F9" s="69"/>
    </row>
    <row r="10" spans="1:6" x14ac:dyDescent="0.2">
      <c r="A10" s="166" t="s">
        <v>57</v>
      </c>
      <c r="B10" s="166"/>
      <c r="C10" s="192"/>
      <c r="D10" s="193">
        <f>SUM(D4:D9)</f>
        <v>102531</v>
      </c>
      <c r="E10" s="71"/>
      <c r="F10" s="69"/>
    </row>
    <row r="11" spans="1:6" x14ac:dyDescent="0.2">
      <c r="A11" s="69"/>
      <c r="B11" s="71"/>
      <c r="C11" s="71"/>
      <c r="D11" s="71"/>
      <c r="E11" s="71"/>
      <c r="F11" s="69"/>
    </row>
    <row r="12" spans="1:6" x14ac:dyDescent="0.2">
      <c r="A12" s="194" t="s">
        <v>266</v>
      </c>
      <c r="B12" s="195"/>
      <c r="C12" s="195"/>
      <c r="D12" s="195" t="s">
        <v>251</v>
      </c>
      <c r="E12" s="71"/>
      <c r="F12" s="69"/>
    </row>
    <row r="13" spans="1:6" x14ac:dyDescent="0.2">
      <c r="A13" s="187" t="s">
        <v>260</v>
      </c>
      <c r="B13" s="189"/>
      <c r="C13" s="188"/>
      <c r="D13" s="189">
        <v>7368</v>
      </c>
      <c r="E13" s="71"/>
      <c r="F13" s="196"/>
    </row>
    <row r="14" spans="1:6" x14ac:dyDescent="0.2">
      <c r="A14" s="197" t="s">
        <v>261</v>
      </c>
      <c r="B14" s="190"/>
      <c r="C14" s="190"/>
      <c r="D14" s="190">
        <v>26421</v>
      </c>
      <c r="E14" s="71"/>
      <c r="F14" s="196"/>
    </row>
    <row r="15" spans="1:6" x14ac:dyDescent="0.2">
      <c r="A15" s="197" t="s">
        <v>262</v>
      </c>
      <c r="B15" s="190"/>
      <c r="C15" s="190"/>
      <c r="D15" s="190">
        <v>3000</v>
      </c>
      <c r="E15" s="71"/>
      <c r="F15" s="196"/>
    </row>
    <row r="16" spans="1:6" x14ac:dyDescent="0.2">
      <c r="A16" s="197" t="s">
        <v>265</v>
      </c>
      <c r="B16" s="198"/>
      <c r="C16" s="190"/>
      <c r="D16" s="198">
        <v>50000</v>
      </c>
      <c r="E16" s="71"/>
      <c r="F16" s="69"/>
    </row>
    <row r="17" spans="1:6" x14ac:dyDescent="0.2">
      <c r="A17" s="197" t="s">
        <v>263</v>
      </c>
      <c r="B17" s="190"/>
      <c r="C17" s="190"/>
      <c r="D17" s="190">
        <v>10000</v>
      </c>
      <c r="E17" s="71"/>
      <c r="F17" s="69"/>
    </row>
    <row r="18" spans="1:6" ht="15" x14ac:dyDescent="0.35">
      <c r="A18" s="197" t="s">
        <v>264</v>
      </c>
      <c r="B18" s="190"/>
      <c r="C18" s="190"/>
      <c r="D18" s="191">
        <v>5742</v>
      </c>
      <c r="E18" s="71"/>
      <c r="F18" s="69"/>
    </row>
    <row r="19" spans="1:6" x14ac:dyDescent="0.2">
      <c r="A19" s="199" t="s">
        <v>57</v>
      </c>
      <c r="B19" s="193"/>
      <c r="C19" s="71"/>
      <c r="D19" s="193">
        <f>SUM(D13:D18)</f>
        <v>102531</v>
      </c>
      <c r="E19" s="71"/>
      <c r="F19" s="69"/>
    </row>
    <row r="20" spans="1:6" x14ac:dyDescent="0.2">
      <c r="A20" s="200"/>
      <c r="B20" s="71"/>
      <c r="C20" s="71"/>
      <c r="D20" s="71"/>
      <c r="E20" s="71"/>
      <c r="F20" s="69"/>
    </row>
    <row r="21" spans="1:6" x14ac:dyDescent="0.2">
      <c r="A21" s="69"/>
      <c r="B21" s="69"/>
      <c r="C21" s="69"/>
      <c r="D21" s="69"/>
      <c r="E21" s="69"/>
      <c r="F21" s="69"/>
    </row>
    <row r="22" spans="1:6" x14ac:dyDescent="0.2">
      <c r="A22" s="69"/>
      <c r="B22" s="69"/>
      <c r="C22" s="69"/>
      <c r="D22" s="69"/>
      <c r="E22" s="69"/>
      <c r="F22" s="69"/>
    </row>
  </sheetData>
  <phoneticPr fontId="11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J26"/>
  <sheetViews>
    <sheetView showGridLines="0" workbookViewId="0">
      <selection activeCell="G2" sqref="G2"/>
    </sheetView>
  </sheetViews>
  <sheetFormatPr defaultRowHeight="12.75" x14ac:dyDescent="0.2"/>
  <cols>
    <col min="1" max="1" width="2.5703125" customWidth="1"/>
    <col min="2" max="2" width="8" customWidth="1"/>
    <col min="3" max="3" width="13.7109375" customWidth="1"/>
    <col min="4" max="4" width="2.5703125" customWidth="1"/>
    <col min="5" max="5" width="11.28515625" bestFit="1" customWidth="1"/>
    <col min="7" max="7" width="8" customWidth="1"/>
    <col min="8" max="8" width="13.7109375" customWidth="1"/>
    <col min="9" max="9" width="2.5703125" customWidth="1"/>
    <col min="10" max="10" width="11.28515625" bestFit="1" customWidth="1"/>
  </cols>
  <sheetData>
    <row r="1" spans="1:10" x14ac:dyDescent="0.2">
      <c r="A1" s="9"/>
      <c r="B1" s="484" t="s">
        <v>392</v>
      </c>
      <c r="C1" s="484"/>
      <c r="D1" s="484"/>
      <c r="E1" s="484"/>
      <c r="G1" s="484" t="s">
        <v>389</v>
      </c>
      <c r="H1" s="484"/>
      <c r="I1" s="484"/>
      <c r="J1" s="484"/>
    </row>
    <row r="2" spans="1:10" x14ac:dyDescent="0.2">
      <c r="A2" s="9"/>
      <c r="B2" s="9"/>
      <c r="C2" s="9"/>
      <c r="D2" s="9"/>
      <c r="E2" s="9"/>
      <c r="G2" s="9"/>
      <c r="H2" s="9"/>
      <c r="I2" s="9"/>
      <c r="J2" s="9"/>
    </row>
    <row r="3" spans="1:10" x14ac:dyDescent="0.2">
      <c r="A3" s="11"/>
      <c r="B3" s="446"/>
      <c r="C3" s="447" t="s">
        <v>273</v>
      </c>
      <c r="D3" s="447"/>
      <c r="E3" s="448">
        <v>3500</v>
      </c>
      <c r="G3" s="446"/>
      <c r="H3" s="447" t="s">
        <v>273</v>
      </c>
      <c r="I3" s="447"/>
      <c r="J3" s="448">
        <v>3500</v>
      </c>
    </row>
    <row r="4" spans="1:10" x14ac:dyDescent="0.2">
      <c r="A4" s="11"/>
      <c r="B4" s="449" t="s">
        <v>272</v>
      </c>
      <c r="C4" s="449" t="s">
        <v>274</v>
      </c>
      <c r="D4" s="449"/>
      <c r="E4" s="450" t="s">
        <v>275</v>
      </c>
      <c r="G4" s="449" t="s">
        <v>272</v>
      </c>
      <c r="H4" s="449" t="s">
        <v>274</v>
      </c>
      <c r="I4" s="449"/>
      <c r="J4" s="450" t="s">
        <v>275</v>
      </c>
    </row>
    <row r="5" spans="1:10" x14ac:dyDescent="0.2">
      <c r="A5" s="11"/>
      <c r="B5" s="451">
        <v>2014</v>
      </c>
      <c r="C5" s="452"/>
      <c r="D5" s="453"/>
      <c r="E5" s="454">
        <f>E3</f>
        <v>3500</v>
      </c>
      <c r="G5" s="451">
        <v>2014</v>
      </c>
      <c r="H5" s="452"/>
      <c r="I5" s="453"/>
      <c r="J5" s="454">
        <f>J3</f>
        <v>3500</v>
      </c>
    </row>
    <row r="6" spans="1:10" x14ac:dyDescent="0.2">
      <c r="A6" s="11"/>
      <c r="B6" s="442">
        <v>2015</v>
      </c>
      <c r="C6" s="445">
        <v>0.02</v>
      </c>
      <c r="D6" s="443"/>
      <c r="E6" s="444">
        <f>E5*(1+C6)</f>
        <v>3570</v>
      </c>
      <c r="G6" s="442">
        <v>2015</v>
      </c>
      <c r="H6" s="445">
        <v>0.02</v>
      </c>
      <c r="I6" s="443"/>
      <c r="J6" s="444">
        <f>J5*(1+H6)</f>
        <v>3570</v>
      </c>
    </row>
    <row r="7" spans="1:10" x14ac:dyDescent="0.2">
      <c r="A7" s="11"/>
      <c r="B7" s="462">
        <v>2016</v>
      </c>
      <c r="C7" s="463">
        <v>0.02</v>
      </c>
      <c r="D7" s="464"/>
      <c r="E7" s="465">
        <f t="shared" ref="E7:E19" si="0">E6*(1+C7)</f>
        <v>3641.4</v>
      </c>
      <c r="G7" s="451">
        <v>2016</v>
      </c>
      <c r="H7" s="445">
        <v>0.02</v>
      </c>
      <c r="I7" s="455"/>
      <c r="J7" s="444">
        <f t="shared" ref="J7:J19" si="1">J6*(1+H7)</f>
        <v>3641.4</v>
      </c>
    </row>
    <row r="8" spans="1:10" x14ac:dyDescent="0.2">
      <c r="A8" s="11"/>
      <c r="B8" s="442">
        <v>2017</v>
      </c>
      <c r="C8" s="445">
        <v>0.02</v>
      </c>
      <c r="D8" s="446"/>
      <c r="E8" s="444">
        <f t="shared" si="0"/>
        <v>3714.2280000000001</v>
      </c>
      <c r="G8" s="442">
        <v>2017</v>
      </c>
      <c r="H8" s="445">
        <v>0.02</v>
      </c>
      <c r="I8" s="446"/>
      <c r="J8" s="444">
        <f t="shared" si="1"/>
        <v>3714.2280000000001</v>
      </c>
    </row>
    <row r="9" spans="1:10" x14ac:dyDescent="0.2">
      <c r="A9" s="11"/>
      <c r="B9" s="451">
        <v>2018</v>
      </c>
      <c r="C9" s="445">
        <v>0.02</v>
      </c>
      <c r="D9" s="446"/>
      <c r="E9" s="444">
        <f t="shared" si="0"/>
        <v>3788.5125600000001</v>
      </c>
      <c r="G9" s="451">
        <v>2018</v>
      </c>
      <c r="H9" s="445">
        <v>0.02</v>
      </c>
      <c r="I9" s="446"/>
      <c r="J9" s="444">
        <f t="shared" si="1"/>
        <v>3788.5125600000001</v>
      </c>
    </row>
    <row r="10" spans="1:10" x14ac:dyDescent="0.2">
      <c r="A10" s="11"/>
      <c r="B10" s="442">
        <v>2019</v>
      </c>
      <c r="C10" s="445">
        <v>0.02</v>
      </c>
      <c r="D10" s="446"/>
      <c r="E10" s="444">
        <f t="shared" si="0"/>
        <v>3864.2828112000002</v>
      </c>
      <c r="G10" s="442">
        <v>2019</v>
      </c>
      <c r="H10" s="445">
        <v>0.02</v>
      </c>
      <c r="I10" s="446"/>
      <c r="J10" s="444">
        <f t="shared" si="1"/>
        <v>3864.2828112000002</v>
      </c>
    </row>
    <row r="11" spans="1:10" x14ac:dyDescent="0.2">
      <c r="A11" s="11"/>
      <c r="B11" s="451">
        <v>2020</v>
      </c>
      <c r="C11" s="445">
        <v>0.02</v>
      </c>
      <c r="D11" s="456"/>
      <c r="E11" s="444">
        <f t="shared" si="0"/>
        <v>3941.5684674240001</v>
      </c>
      <c r="G11" s="451">
        <v>2020</v>
      </c>
      <c r="H11" s="445">
        <v>0.02</v>
      </c>
      <c r="I11" s="456"/>
      <c r="J11" s="444">
        <f t="shared" si="1"/>
        <v>3941.5684674240001</v>
      </c>
    </row>
    <row r="12" spans="1:10" x14ac:dyDescent="0.2">
      <c r="A12" s="11"/>
      <c r="B12" s="442">
        <v>2021</v>
      </c>
      <c r="C12" s="445">
        <v>0.02</v>
      </c>
      <c r="D12" s="457"/>
      <c r="E12" s="444">
        <f t="shared" si="0"/>
        <v>4020.3998367724803</v>
      </c>
      <c r="G12" s="462">
        <v>2021</v>
      </c>
      <c r="H12" s="463">
        <v>0.02</v>
      </c>
      <c r="I12" s="466"/>
      <c r="J12" s="465">
        <f t="shared" si="1"/>
        <v>4020.3998367724803</v>
      </c>
    </row>
    <row r="13" spans="1:10" x14ac:dyDescent="0.2">
      <c r="A13" s="11"/>
      <c r="B13" s="451">
        <v>2022</v>
      </c>
      <c r="C13" s="445">
        <v>0.02</v>
      </c>
      <c r="D13" s="458"/>
      <c r="E13" s="444">
        <f t="shared" si="0"/>
        <v>4100.8078335079299</v>
      </c>
      <c r="G13" s="451">
        <v>2022</v>
      </c>
      <c r="H13" s="445">
        <v>0.02</v>
      </c>
      <c r="I13" s="458"/>
      <c r="J13" s="444">
        <f t="shared" si="1"/>
        <v>4100.8078335079299</v>
      </c>
    </row>
    <row r="14" spans="1:10" x14ac:dyDescent="0.2">
      <c r="A14" s="11"/>
      <c r="B14" s="442">
        <v>2023</v>
      </c>
      <c r="C14" s="445">
        <v>0.02</v>
      </c>
      <c r="D14" s="458"/>
      <c r="E14" s="444">
        <f t="shared" si="0"/>
        <v>4182.8239901780889</v>
      </c>
      <c r="G14" s="442">
        <v>2023</v>
      </c>
      <c r="H14" s="445">
        <v>0.02</v>
      </c>
      <c r="I14" s="458"/>
      <c r="J14" s="444">
        <f t="shared" si="1"/>
        <v>4182.8239901780889</v>
      </c>
    </row>
    <row r="15" spans="1:10" x14ac:dyDescent="0.2">
      <c r="A15" s="11"/>
      <c r="B15" s="451">
        <v>2024</v>
      </c>
      <c r="C15" s="445">
        <v>0.02</v>
      </c>
      <c r="D15" s="458"/>
      <c r="E15" s="444">
        <f t="shared" si="0"/>
        <v>4266.4804699816505</v>
      </c>
      <c r="G15" s="451">
        <v>2024</v>
      </c>
      <c r="H15" s="445">
        <v>0.02</v>
      </c>
      <c r="I15" s="458"/>
      <c r="J15" s="444">
        <f t="shared" si="1"/>
        <v>4266.4804699816505</v>
      </c>
    </row>
    <row r="16" spans="1:10" x14ac:dyDescent="0.2">
      <c r="A16" s="11"/>
      <c r="B16" s="442">
        <v>2025</v>
      </c>
      <c r="C16" s="445">
        <v>0.02</v>
      </c>
      <c r="D16" s="458"/>
      <c r="E16" s="444">
        <f t="shared" si="0"/>
        <v>4351.8100793812837</v>
      </c>
      <c r="G16" s="442">
        <v>2025</v>
      </c>
      <c r="H16" s="445">
        <v>0.02</v>
      </c>
      <c r="I16" s="458"/>
      <c r="J16" s="444">
        <f t="shared" si="1"/>
        <v>4351.8100793812837</v>
      </c>
    </row>
    <row r="17" spans="1:10" x14ac:dyDescent="0.2">
      <c r="A17" s="11"/>
      <c r="B17" s="451">
        <v>2026</v>
      </c>
      <c r="C17" s="445">
        <v>0.02</v>
      </c>
      <c r="D17" s="458"/>
      <c r="E17" s="444">
        <f t="shared" si="0"/>
        <v>4438.846280968909</v>
      </c>
      <c r="G17" s="451">
        <v>2026</v>
      </c>
      <c r="H17" s="445">
        <v>0.02</v>
      </c>
      <c r="I17" s="458"/>
      <c r="J17" s="444">
        <f t="shared" si="1"/>
        <v>4438.846280968909</v>
      </c>
    </row>
    <row r="18" spans="1:10" x14ac:dyDescent="0.2">
      <c r="A18" s="11"/>
      <c r="B18" s="442">
        <v>2027</v>
      </c>
      <c r="C18" s="445">
        <v>0.02</v>
      </c>
      <c r="D18" s="458"/>
      <c r="E18" s="444">
        <f t="shared" si="0"/>
        <v>4527.6232065882868</v>
      </c>
      <c r="G18" s="442">
        <v>2027</v>
      </c>
      <c r="H18" s="445">
        <v>0.02</v>
      </c>
      <c r="I18" s="458"/>
      <c r="J18" s="444">
        <f t="shared" si="1"/>
        <v>4527.6232065882868</v>
      </c>
    </row>
    <row r="19" spans="1:10" x14ac:dyDescent="0.2">
      <c r="A19" s="11"/>
      <c r="B19" s="451">
        <v>2028</v>
      </c>
      <c r="C19" s="445">
        <v>0.02</v>
      </c>
      <c r="D19" s="458"/>
      <c r="E19" s="444">
        <f t="shared" si="0"/>
        <v>4618.1756707200529</v>
      </c>
      <c r="G19" s="451">
        <v>2028</v>
      </c>
      <c r="H19" s="445">
        <v>0.02</v>
      </c>
      <c r="I19" s="458"/>
      <c r="J19" s="444">
        <f t="shared" si="1"/>
        <v>4618.1756707200529</v>
      </c>
    </row>
    <row r="20" spans="1:10" x14ac:dyDescent="0.2">
      <c r="A20" s="11"/>
      <c r="B20" s="459"/>
      <c r="C20" s="460"/>
      <c r="D20" s="458"/>
      <c r="E20" s="446"/>
      <c r="G20" s="459"/>
      <c r="H20" s="460"/>
      <c r="I20" s="458"/>
      <c r="J20" s="446"/>
    </row>
    <row r="21" spans="1:10" x14ac:dyDescent="0.2">
      <c r="A21" s="11"/>
      <c r="B21" s="446"/>
      <c r="C21" s="461" t="s">
        <v>277</v>
      </c>
      <c r="D21" s="446"/>
      <c r="E21" s="446"/>
      <c r="G21" s="446"/>
      <c r="H21" s="461" t="s">
        <v>277</v>
      </c>
      <c r="I21" s="446"/>
      <c r="J21" s="446"/>
    </row>
    <row r="22" spans="1:10" x14ac:dyDescent="0.2">
      <c r="A22" s="9"/>
      <c r="B22" s="460"/>
      <c r="C22" s="460"/>
      <c r="D22" s="460"/>
      <c r="E22" s="460"/>
    </row>
    <row r="23" spans="1:10" x14ac:dyDescent="0.2">
      <c r="A23" s="9"/>
    </row>
    <row r="24" spans="1:10" x14ac:dyDescent="0.2">
      <c r="A24" s="9"/>
    </row>
    <row r="25" spans="1:10" x14ac:dyDescent="0.2">
      <c r="A25" s="9"/>
    </row>
    <row r="26" spans="1:10" x14ac:dyDescent="0.2">
      <c r="A26" s="9"/>
    </row>
  </sheetData>
  <mergeCells count="2">
    <mergeCell ref="B1:E1"/>
    <mergeCell ref="G1:J1"/>
  </mergeCells>
  <phoneticPr fontId="11" type="noConversion"/>
  <pageMargins left="0.75" right="0.75" top="1" bottom="1" header="0.5" footer="0.5"/>
  <pageSetup orientation="portrait" horizontalDpi="4294967293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I38"/>
  <sheetViews>
    <sheetView workbookViewId="0">
      <selection activeCell="J20" sqref="J20"/>
    </sheetView>
  </sheetViews>
  <sheetFormatPr defaultRowHeight="12.75" x14ac:dyDescent="0.2"/>
  <cols>
    <col min="4" max="4" width="13" customWidth="1"/>
    <col min="5" max="5" width="4.42578125" customWidth="1"/>
    <col min="9" max="9" width="3.5703125" customWidth="1"/>
  </cols>
  <sheetData>
    <row r="1" spans="1:9" x14ac:dyDescent="0.2">
      <c r="A1" s="9"/>
      <c r="B1" s="9"/>
      <c r="C1" s="9"/>
      <c r="D1" s="9"/>
      <c r="E1" s="9"/>
      <c r="F1" s="9"/>
      <c r="G1" s="9"/>
      <c r="H1" s="9"/>
      <c r="I1" s="9"/>
    </row>
    <row r="2" spans="1:9" x14ac:dyDescent="0.2">
      <c r="A2" s="9"/>
      <c r="B2" s="9"/>
      <c r="C2" s="9"/>
      <c r="D2" s="9"/>
      <c r="E2" s="9"/>
      <c r="F2" s="9"/>
      <c r="G2" s="9"/>
      <c r="H2" s="9"/>
      <c r="I2" s="9"/>
    </row>
    <row r="3" spans="1:9" ht="16.5" x14ac:dyDescent="0.25">
      <c r="A3" s="270" t="s">
        <v>120</v>
      </c>
      <c r="B3" s="271"/>
      <c r="C3" s="271"/>
      <c r="D3" s="271"/>
      <c r="E3" s="271"/>
      <c r="F3" s="272" t="s">
        <v>134</v>
      </c>
      <c r="G3" s="272" t="s">
        <v>137</v>
      </c>
      <c r="H3" s="272" t="s">
        <v>172</v>
      </c>
      <c r="I3" s="9"/>
    </row>
    <row r="4" spans="1:9" x14ac:dyDescent="0.2">
      <c r="A4" s="23" t="s">
        <v>136</v>
      </c>
      <c r="B4" s="24"/>
      <c r="C4" s="24"/>
      <c r="D4" s="24"/>
      <c r="E4" s="25"/>
      <c r="F4" s="26">
        <v>1</v>
      </c>
      <c r="G4" s="62" t="s">
        <v>138</v>
      </c>
      <c r="H4" s="27">
        <v>1</v>
      </c>
      <c r="I4" s="9"/>
    </row>
    <row r="5" spans="1:9" x14ac:dyDescent="0.2">
      <c r="A5" s="23" t="s">
        <v>135</v>
      </c>
      <c r="B5" s="24"/>
      <c r="C5" s="24"/>
      <c r="D5" s="24"/>
      <c r="E5" s="25"/>
      <c r="F5" s="26">
        <v>1</v>
      </c>
      <c r="G5" s="62" t="s">
        <v>138</v>
      </c>
      <c r="H5" s="27"/>
      <c r="I5" s="9"/>
    </row>
    <row r="6" spans="1:9" x14ac:dyDescent="0.2">
      <c r="A6" s="28" t="s">
        <v>298</v>
      </c>
      <c r="B6" s="29"/>
      <c r="C6" s="29"/>
      <c r="D6" s="29"/>
      <c r="E6" s="30"/>
      <c r="F6" s="31">
        <v>2</v>
      </c>
      <c r="G6" s="63" t="s">
        <v>224</v>
      </c>
      <c r="H6" s="32"/>
      <c r="I6" s="9"/>
    </row>
    <row r="7" spans="1:9" x14ac:dyDescent="0.2">
      <c r="A7" s="28" t="s">
        <v>121</v>
      </c>
      <c r="B7" s="29"/>
      <c r="C7" s="29"/>
      <c r="D7" s="29"/>
      <c r="E7" s="30"/>
      <c r="F7" s="31">
        <v>2</v>
      </c>
      <c r="G7" s="63" t="s">
        <v>224</v>
      </c>
      <c r="H7" s="32"/>
      <c r="I7" s="9"/>
    </row>
    <row r="8" spans="1:9" x14ac:dyDescent="0.2">
      <c r="A8" s="33" t="s">
        <v>133</v>
      </c>
      <c r="B8" s="34"/>
      <c r="C8" s="34"/>
      <c r="D8" s="34"/>
      <c r="E8" s="35"/>
      <c r="F8" s="36">
        <v>3</v>
      </c>
      <c r="G8" s="64" t="s">
        <v>145</v>
      </c>
      <c r="H8" s="37"/>
      <c r="I8" s="9"/>
    </row>
    <row r="9" spans="1:9" x14ac:dyDescent="0.2">
      <c r="A9" s="33" t="s">
        <v>122</v>
      </c>
      <c r="B9" s="34"/>
      <c r="C9" s="34"/>
      <c r="D9" s="34"/>
      <c r="E9" s="35"/>
      <c r="F9" s="36">
        <v>3</v>
      </c>
      <c r="G9" s="64" t="s">
        <v>145</v>
      </c>
      <c r="H9" s="37"/>
      <c r="I9" s="9"/>
    </row>
    <row r="10" spans="1:9" x14ac:dyDescent="0.2">
      <c r="A10" s="38" t="s">
        <v>123</v>
      </c>
      <c r="B10" s="39"/>
      <c r="C10" s="39"/>
      <c r="D10" s="39"/>
      <c r="E10" s="40"/>
      <c r="F10" s="41">
        <v>4</v>
      </c>
      <c r="G10" s="65" t="s">
        <v>139</v>
      </c>
      <c r="H10" s="42"/>
      <c r="I10" s="9"/>
    </row>
    <row r="11" spans="1:9" x14ac:dyDescent="0.2">
      <c r="A11" s="38" t="s">
        <v>124</v>
      </c>
      <c r="B11" s="39"/>
      <c r="C11" s="39"/>
      <c r="D11" s="39"/>
      <c r="E11" s="40"/>
      <c r="F11" s="41">
        <v>4</v>
      </c>
      <c r="G11" s="65" t="s">
        <v>139</v>
      </c>
      <c r="H11" s="42"/>
      <c r="I11" s="9"/>
    </row>
    <row r="12" spans="1:9" x14ac:dyDescent="0.2">
      <c r="A12" s="38" t="s">
        <v>126</v>
      </c>
      <c r="B12" s="39"/>
      <c r="C12" s="39"/>
      <c r="D12" s="39"/>
      <c r="E12" s="40"/>
      <c r="F12" s="41">
        <v>4</v>
      </c>
      <c r="G12" s="65" t="s">
        <v>139</v>
      </c>
      <c r="H12" s="42"/>
      <c r="I12" s="9"/>
    </row>
    <row r="13" spans="1:9" x14ac:dyDescent="0.2">
      <c r="A13" s="13" t="s">
        <v>125</v>
      </c>
      <c r="B13" s="14"/>
      <c r="C13" s="14"/>
      <c r="D13" s="14"/>
      <c r="E13" s="15"/>
      <c r="F13" s="12">
        <v>5</v>
      </c>
      <c r="G13" s="66" t="s">
        <v>146</v>
      </c>
      <c r="H13" s="22"/>
      <c r="I13" s="9"/>
    </row>
    <row r="14" spans="1:9" x14ac:dyDescent="0.2">
      <c r="A14" s="43" t="s">
        <v>127</v>
      </c>
      <c r="B14" s="44"/>
      <c r="C14" s="44"/>
      <c r="D14" s="44"/>
      <c r="E14" s="45"/>
      <c r="F14" s="46">
        <v>6</v>
      </c>
      <c r="G14" s="67" t="s">
        <v>140</v>
      </c>
      <c r="H14" s="47"/>
      <c r="I14" s="9"/>
    </row>
    <row r="15" spans="1:9" x14ac:dyDescent="0.2">
      <c r="A15" s="43" t="s">
        <v>128</v>
      </c>
      <c r="B15" s="44"/>
      <c r="C15" s="44"/>
      <c r="D15" s="44"/>
      <c r="E15" s="45"/>
      <c r="F15" s="46">
        <v>7</v>
      </c>
      <c r="G15" s="67" t="s">
        <v>140</v>
      </c>
      <c r="H15" s="47"/>
      <c r="I15" s="9"/>
    </row>
    <row r="16" spans="1:9" x14ac:dyDescent="0.2">
      <c r="A16" s="48" t="s">
        <v>132</v>
      </c>
      <c r="B16" s="49"/>
      <c r="C16" s="49"/>
      <c r="D16" s="49"/>
      <c r="E16" s="50"/>
      <c r="F16" s="51">
        <v>8</v>
      </c>
      <c r="G16" s="68" t="s">
        <v>141</v>
      </c>
      <c r="H16" s="52"/>
      <c r="I16" s="9"/>
    </row>
    <row r="17" spans="1:9" x14ac:dyDescent="0.2">
      <c r="A17" s="48" t="s">
        <v>131</v>
      </c>
      <c r="B17" s="49"/>
      <c r="C17" s="49"/>
      <c r="D17" s="49"/>
      <c r="E17" s="50"/>
      <c r="F17" s="51">
        <v>9</v>
      </c>
      <c r="G17" s="68" t="s">
        <v>144</v>
      </c>
      <c r="H17" s="52"/>
      <c r="I17" s="9"/>
    </row>
    <row r="18" spans="1:9" x14ac:dyDescent="0.2">
      <c r="A18" s="48" t="s">
        <v>130</v>
      </c>
      <c r="B18" s="49"/>
      <c r="C18" s="49"/>
      <c r="D18" s="49"/>
      <c r="E18" s="50"/>
      <c r="F18" s="51">
        <v>10</v>
      </c>
      <c r="G18" s="68" t="s">
        <v>142</v>
      </c>
      <c r="H18" s="52"/>
      <c r="I18" s="9"/>
    </row>
    <row r="19" spans="1:9" ht="13.5" thickBot="1" x14ac:dyDescent="0.25">
      <c r="A19" s="213" t="s">
        <v>129</v>
      </c>
      <c r="B19" s="214"/>
      <c r="C19" s="214"/>
      <c r="D19" s="214"/>
      <c r="E19" s="215"/>
      <c r="F19" s="216">
        <v>10</v>
      </c>
      <c r="G19" s="217" t="s">
        <v>142</v>
      </c>
      <c r="H19" s="218"/>
      <c r="I19" s="9"/>
    </row>
    <row r="20" spans="1:9" ht="13.5" thickTop="1" x14ac:dyDescent="0.2">
      <c r="A20" s="219"/>
      <c r="B20" s="219"/>
      <c r="C20" s="219"/>
      <c r="D20" s="219"/>
      <c r="E20" s="219"/>
      <c r="F20" s="220"/>
      <c r="G20" s="221"/>
      <c r="H20" s="222">
        <f>SUM(H4:H19)</f>
        <v>1</v>
      </c>
      <c r="I20" s="9"/>
    </row>
    <row r="21" spans="1:9" x14ac:dyDescent="0.2">
      <c r="A21" s="53" t="s">
        <v>225</v>
      </c>
      <c r="B21" s="11"/>
      <c r="C21" s="11"/>
      <c r="D21" s="11"/>
      <c r="E21" s="53"/>
      <c r="F21" s="11"/>
      <c r="G21" s="11"/>
      <c r="H21" s="223" t="s">
        <v>143</v>
      </c>
      <c r="I21" s="9"/>
    </row>
    <row r="22" spans="1:9" x14ac:dyDescent="0.2">
      <c r="A22" s="53" t="s">
        <v>173</v>
      </c>
      <c r="B22" s="11"/>
      <c r="C22" s="11"/>
      <c r="D22" s="11"/>
      <c r="E22" s="11"/>
      <c r="F22" s="11"/>
      <c r="G22" s="11"/>
      <c r="H22" s="9"/>
      <c r="I22" s="9"/>
    </row>
    <row r="23" spans="1:9" x14ac:dyDescent="0.2">
      <c r="A23" s="11" t="s">
        <v>226</v>
      </c>
      <c r="B23" s="11"/>
      <c r="C23" s="11"/>
      <c r="D23" s="11"/>
      <c r="E23" s="11"/>
      <c r="F23" s="11"/>
      <c r="G23" s="11"/>
      <c r="H23" s="9"/>
      <c r="I23" s="9"/>
    </row>
    <row r="24" spans="1:9" x14ac:dyDescent="0.2">
      <c r="A24" s="9"/>
      <c r="B24" s="9"/>
      <c r="C24" s="9"/>
      <c r="D24" s="9"/>
      <c r="E24" s="9"/>
      <c r="F24" s="9"/>
      <c r="G24" s="9"/>
      <c r="H24" s="9"/>
      <c r="I24" s="9"/>
    </row>
    <row r="25" spans="1:9" x14ac:dyDescent="0.2">
      <c r="A25" s="9"/>
      <c r="B25" s="9"/>
      <c r="C25" s="9"/>
      <c r="D25" s="9"/>
      <c r="E25" s="9"/>
      <c r="F25" s="9"/>
      <c r="G25" s="9"/>
      <c r="H25" s="9"/>
      <c r="I25" s="9"/>
    </row>
    <row r="26" spans="1:9" x14ac:dyDescent="0.2">
      <c r="A26" s="9"/>
      <c r="B26" s="9"/>
      <c r="C26" s="9"/>
      <c r="D26" s="9"/>
      <c r="E26" s="9"/>
      <c r="F26" s="9"/>
      <c r="G26" s="9"/>
      <c r="H26" s="9"/>
      <c r="I26" s="9"/>
    </row>
    <row r="27" spans="1:9" x14ac:dyDescent="0.2">
      <c r="A27" s="9"/>
      <c r="B27" s="9"/>
      <c r="C27" s="9"/>
      <c r="D27" s="9"/>
      <c r="E27" s="9"/>
      <c r="F27" s="9"/>
      <c r="G27" s="9"/>
      <c r="H27" s="9"/>
      <c r="I27" s="9"/>
    </row>
    <row r="28" spans="1:9" x14ac:dyDescent="0.2">
      <c r="A28" s="9"/>
      <c r="B28" s="9"/>
      <c r="C28" s="9"/>
      <c r="D28" s="9"/>
      <c r="E28" s="9"/>
      <c r="F28" s="9"/>
      <c r="G28" s="9"/>
      <c r="H28" s="9"/>
      <c r="I28" s="9"/>
    </row>
    <row r="29" spans="1:9" x14ac:dyDescent="0.2">
      <c r="A29" s="9"/>
      <c r="B29" s="9"/>
      <c r="C29" s="9"/>
      <c r="D29" s="9"/>
      <c r="E29" s="9"/>
      <c r="F29" s="9"/>
      <c r="G29" s="9"/>
      <c r="H29" s="9"/>
      <c r="I29" s="9"/>
    </row>
    <row r="30" spans="1:9" x14ac:dyDescent="0.2">
      <c r="A30" s="9"/>
      <c r="B30" s="9"/>
      <c r="C30" s="9"/>
      <c r="D30" s="9"/>
      <c r="E30" s="9"/>
      <c r="F30" s="9"/>
      <c r="G30" s="9"/>
      <c r="H30" s="9"/>
      <c r="I30" s="9"/>
    </row>
    <row r="31" spans="1:9" x14ac:dyDescent="0.2">
      <c r="A31" s="9"/>
      <c r="B31" s="9"/>
      <c r="C31" s="9"/>
      <c r="D31" s="9"/>
      <c r="E31" s="9"/>
      <c r="F31" s="9"/>
      <c r="G31" s="9"/>
      <c r="H31" s="9"/>
      <c r="I31" s="9"/>
    </row>
    <row r="32" spans="1:9" x14ac:dyDescent="0.2">
      <c r="A32" s="9"/>
      <c r="B32" s="9"/>
      <c r="C32" s="9"/>
      <c r="D32" s="9"/>
      <c r="E32" s="9"/>
      <c r="F32" s="9"/>
      <c r="G32" s="9"/>
      <c r="H32" s="9"/>
      <c r="I32" s="9"/>
    </row>
    <row r="33" spans="1:9" x14ac:dyDescent="0.2">
      <c r="A33" s="9"/>
      <c r="B33" s="9"/>
      <c r="C33" s="9"/>
      <c r="D33" s="9"/>
      <c r="E33" s="9"/>
      <c r="F33" s="9"/>
      <c r="G33" s="9"/>
      <c r="H33" s="9"/>
      <c r="I33" s="9"/>
    </row>
    <row r="34" spans="1:9" x14ac:dyDescent="0.2">
      <c r="A34" s="9"/>
      <c r="B34" s="9"/>
      <c r="C34" s="9"/>
      <c r="D34" s="9"/>
      <c r="E34" s="9"/>
      <c r="F34" s="9"/>
      <c r="G34" s="9"/>
      <c r="H34" s="9"/>
      <c r="I34" s="9"/>
    </row>
    <row r="35" spans="1:9" x14ac:dyDescent="0.2">
      <c r="A35" s="9"/>
      <c r="B35" s="9"/>
      <c r="C35" s="9"/>
      <c r="D35" s="9"/>
      <c r="E35" s="9"/>
      <c r="F35" s="9"/>
      <c r="G35" s="9"/>
      <c r="H35" s="9"/>
      <c r="I35" s="9"/>
    </row>
    <row r="36" spans="1:9" x14ac:dyDescent="0.2">
      <c r="A36" s="9"/>
      <c r="B36" s="9"/>
      <c r="C36" s="9"/>
      <c r="D36" s="9"/>
      <c r="E36" s="9"/>
      <c r="F36" s="9"/>
      <c r="G36" s="9"/>
      <c r="H36" s="9"/>
      <c r="I36" s="9"/>
    </row>
    <row r="37" spans="1:9" x14ac:dyDescent="0.2">
      <c r="A37" s="9"/>
      <c r="B37" s="9"/>
      <c r="C37" s="9"/>
      <c r="D37" s="9"/>
      <c r="E37" s="9"/>
      <c r="F37" s="9"/>
      <c r="G37" s="9"/>
      <c r="H37" s="9"/>
      <c r="I37" s="9"/>
    </row>
    <row r="38" spans="1:9" x14ac:dyDescent="0.2">
      <c r="A38" s="9"/>
      <c r="B38" s="9"/>
      <c r="C38" s="9"/>
      <c r="D38" s="9"/>
      <c r="E38" s="9"/>
      <c r="F38" s="9"/>
      <c r="G38" s="9"/>
      <c r="H38" s="9"/>
      <c r="I38" s="9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>
      <selection activeCell="A4" sqref="A4"/>
    </sheetView>
  </sheetViews>
  <sheetFormatPr defaultRowHeight="12.75" x14ac:dyDescent="0.2"/>
  <cols>
    <col min="3" max="7" width="14.42578125" customWidth="1"/>
  </cols>
  <sheetData>
    <row r="1" spans="1:7" ht="14.25" x14ac:dyDescent="0.2">
      <c r="A1" s="299"/>
      <c r="B1" s="299"/>
      <c r="C1" s="299"/>
      <c r="D1" s="299"/>
      <c r="E1" s="299"/>
      <c r="F1" s="299"/>
      <c r="G1" s="299"/>
    </row>
    <row r="2" spans="1:7" ht="14.25" x14ac:dyDescent="0.2">
      <c r="A2" s="299"/>
      <c r="B2" s="299"/>
      <c r="C2" s="299"/>
      <c r="D2" s="299"/>
      <c r="E2" s="299"/>
      <c r="F2" s="299"/>
      <c r="G2" s="299"/>
    </row>
    <row r="3" spans="1:7" ht="14.25" x14ac:dyDescent="0.2">
      <c r="A3" s="299"/>
      <c r="B3" s="299"/>
      <c r="C3" s="299"/>
      <c r="D3" s="299"/>
      <c r="E3" s="299"/>
      <c r="F3" s="299"/>
      <c r="G3" s="299"/>
    </row>
    <row r="4" spans="1:7" ht="14.25" x14ac:dyDescent="0.2">
      <c r="A4" s="299" t="s">
        <v>71</v>
      </c>
      <c r="B4" s="299"/>
      <c r="C4" s="299"/>
      <c r="D4" s="299"/>
      <c r="E4" s="299"/>
      <c r="F4" s="299"/>
      <c r="G4" s="300">
        <v>59</v>
      </c>
    </row>
    <row r="5" spans="1:7" ht="14.25" x14ac:dyDescent="0.2">
      <c r="A5" s="299" t="s">
        <v>337</v>
      </c>
      <c r="B5" s="299"/>
      <c r="C5" s="299"/>
      <c r="D5" s="299"/>
      <c r="E5" s="299"/>
      <c r="F5" s="299"/>
      <c r="G5" s="301">
        <f>'Balance Sheet'!D23</f>
        <v>406090.23000000004</v>
      </c>
    </row>
    <row r="6" spans="1:7" ht="14.25" x14ac:dyDescent="0.2">
      <c r="A6" s="299" t="s">
        <v>338</v>
      </c>
      <c r="B6" s="299"/>
      <c r="C6" s="299"/>
      <c r="D6" s="299" t="s">
        <v>44</v>
      </c>
      <c r="E6" s="301">
        <v>0</v>
      </c>
      <c r="F6" s="299" t="s">
        <v>43</v>
      </c>
      <c r="G6" s="301">
        <v>0</v>
      </c>
    </row>
    <row r="7" spans="1:7" ht="14.25" x14ac:dyDescent="0.2">
      <c r="A7" s="299"/>
      <c r="B7" s="299"/>
      <c r="C7" s="299"/>
      <c r="D7" s="299"/>
      <c r="E7" s="299"/>
      <c r="F7" s="299"/>
      <c r="G7" s="299"/>
    </row>
    <row r="8" spans="1:7" ht="15" thickBot="1" x14ac:dyDescent="0.25">
      <c r="A8" s="325"/>
      <c r="B8" s="326"/>
      <c r="C8" s="327" t="s">
        <v>339</v>
      </c>
      <c r="D8" s="485" t="s">
        <v>340</v>
      </c>
      <c r="E8" s="486"/>
      <c r="F8" s="486"/>
      <c r="G8" s="487"/>
    </row>
    <row r="9" spans="1:7" ht="14.25" x14ac:dyDescent="0.2">
      <c r="A9" s="368" t="s">
        <v>341</v>
      </c>
      <c r="B9" s="320" t="s">
        <v>342</v>
      </c>
      <c r="C9" s="321" t="s">
        <v>343</v>
      </c>
      <c r="D9" s="322">
        <v>0.03</v>
      </c>
      <c r="E9" s="323">
        <f>D9+0.01</f>
        <v>0.04</v>
      </c>
      <c r="F9" s="323">
        <f>E9+0.01</f>
        <v>0.05</v>
      </c>
      <c r="G9" s="324">
        <f>F9+0.01</f>
        <v>6.0000000000000005E-2</v>
      </c>
    </row>
    <row r="10" spans="1:7" ht="14.25" x14ac:dyDescent="0.2">
      <c r="A10" s="302">
        <f>G4</f>
        <v>59</v>
      </c>
      <c r="B10" s="303">
        <v>1</v>
      </c>
      <c r="C10" s="304">
        <v>0</v>
      </c>
      <c r="D10" s="377">
        <f>(G5+C10)*(1+$D$9)</f>
        <v>418272.93690000003</v>
      </c>
      <c r="E10" s="378">
        <f>(G5+C10)*(1+$E$9)</f>
        <v>422333.83920000005</v>
      </c>
      <c r="F10" s="305">
        <f>(G5+C10)*(1+$F$9)</f>
        <v>426394.74150000006</v>
      </c>
      <c r="G10" s="306">
        <f>(G5+C10)*(1+$G$9)</f>
        <v>430455.64380000008</v>
      </c>
    </row>
    <row r="11" spans="1:7" ht="14.25" x14ac:dyDescent="0.2">
      <c r="A11" s="307">
        <v>60</v>
      </c>
      <c r="B11" s="308">
        <v>2</v>
      </c>
      <c r="C11" s="309">
        <f>C10</f>
        <v>0</v>
      </c>
      <c r="D11" s="310">
        <f>(D10+C11)*(1+$D$9)</f>
        <v>430821.12500700005</v>
      </c>
      <c r="E11" s="311">
        <f>(E10+C11)*(1+$E$9)</f>
        <v>439227.19276800007</v>
      </c>
      <c r="F11" s="311">
        <f>(F10+C11)*(1+$F$9)</f>
        <v>447714.47857500007</v>
      </c>
      <c r="G11" s="312">
        <f>(G10+C11)*(1+$G$9)</f>
        <v>456282.98242800013</v>
      </c>
    </row>
    <row r="12" spans="1:7" ht="14.25" x14ac:dyDescent="0.2">
      <c r="A12" s="307">
        <v>61</v>
      </c>
      <c r="B12" s="308">
        <v>3</v>
      </c>
      <c r="C12" s="309">
        <f t="shared" ref="C12:C20" si="0">C11</f>
        <v>0</v>
      </c>
      <c r="D12" s="310">
        <f t="shared" ref="D12:D21" si="1">(D11+C12)*(1+$D$9)</f>
        <v>443745.75875721005</v>
      </c>
      <c r="E12" s="311">
        <f t="shared" ref="E12:E21" si="2">(E11+C12)*(1+$E$9)</f>
        <v>456796.28047872009</v>
      </c>
      <c r="F12" s="311">
        <f t="shared" ref="F12:F21" si="3">(F11+C12)*(1+$F$9)</f>
        <v>470100.2025037501</v>
      </c>
      <c r="G12" s="312">
        <f t="shared" ref="G12:G21" si="4">(G11+C12)*(1+$G$9)</f>
        <v>483659.96137368015</v>
      </c>
    </row>
    <row r="13" spans="1:7" ht="14.25" x14ac:dyDescent="0.2">
      <c r="A13" s="307">
        <v>62</v>
      </c>
      <c r="B13" s="308">
        <v>4</v>
      </c>
      <c r="C13" s="309">
        <f t="shared" si="0"/>
        <v>0</v>
      </c>
      <c r="D13" s="310">
        <f t="shared" si="1"/>
        <v>457058.13151992636</v>
      </c>
      <c r="E13" s="311">
        <f t="shared" si="2"/>
        <v>475068.13169786893</v>
      </c>
      <c r="F13" s="311">
        <f t="shared" si="3"/>
        <v>493605.21262893762</v>
      </c>
      <c r="G13" s="312">
        <f t="shared" si="4"/>
        <v>512679.55905610102</v>
      </c>
    </row>
    <row r="14" spans="1:7" ht="14.25" x14ac:dyDescent="0.2">
      <c r="A14" s="307">
        <v>63</v>
      </c>
      <c r="B14" s="308">
        <v>5</v>
      </c>
      <c r="C14" s="309">
        <f t="shared" si="0"/>
        <v>0</v>
      </c>
      <c r="D14" s="310">
        <f t="shared" si="1"/>
        <v>470769.87546552415</v>
      </c>
      <c r="E14" s="311">
        <f t="shared" si="2"/>
        <v>494070.85696578369</v>
      </c>
      <c r="F14" s="311">
        <f t="shared" si="3"/>
        <v>518285.47326038452</v>
      </c>
      <c r="G14" s="312">
        <f t="shared" si="4"/>
        <v>543440.33259946713</v>
      </c>
    </row>
    <row r="15" spans="1:7" ht="14.25" x14ac:dyDescent="0.2">
      <c r="A15" s="307">
        <v>64</v>
      </c>
      <c r="B15" s="308">
        <v>6</v>
      </c>
      <c r="C15" s="309">
        <f t="shared" si="0"/>
        <v>0</v>
      </c>
      <c r="D15" s="310">
        <f t="shared" si="1"/>
        <v>484892.97172948986</v>
      </c>
      <c r="E15" s="311">
        <f t="shared" si="2"/>
        <v>513833.69124441507</v>
      </c>
      <c r="F15" s="311">
        <f t="shared" si="3"/>
        <v>544199.74692340381</v>
      </c>
      <c r="G15" s="312">
        <f t="shared" si="4"/>
        <v>576046.75255543517</v>
      </c>
    </row>
    <row r="16" spans="1:7" ht="14.25" x14ac:dyDescent="0.2">
      <c r="A16" s="307">
        <v>65</v>
      </c>
      <c r="B16" s="308">
        <v>7</v>
      </c>
      <c r="C16" s="309">
        <f t="shared" si="0"/>
        <v>0</v>
      </c>
      <c r="D16" s="310">
        <f t="shared" si="1"/>
        <v>499439.76088137459</v>
      </c>
      <c r="E16" s="311">
        <f t="shared" si="2"/>
        <v>534387.03889419173</v>
      </c>
      <c r="F16" s="311">
        <f t="shared" si="3"/>
        <v>571409.73426957405</v>
      </c>
      <c r="G16" s="312">
        <f t="shared" si="4"/>
        <v>610609.55770876131</v>
      </c>
    </row>
    <row r="17" spans="1:7" ht="14.25" x14ac:dyDescent="0.2">
      <c r="A17" s="307">
        <v>66</v>
      </c>
      <c r="B17" s="308">
        <v>8</v>
      </c>
      <c r="C17" s="309">
        <v>0</v>
      </c>
      <c r="D17" s="310">
        <f t="shared" si="1"/>
        <v>514422.95370781585</v>
      </c>
      <c r="E17" s="311">
        <f t="shared" si="2"/>
        <v>555762.52044995944</v>
      </c>
      <c r="F17" s="311">
        <f t="shared" si="3"/>
        <v>599980.22098305274</v>
      </c>
      <c r="G17" s="312">
        <f t="shared" si="4"/>
        <v>647246.13117128704</v>
      </c>
    </row>
    <row r="18" spans="1:7" ht="14.25" x14ac:dyDescent="0.2">
      <c r="A18" s="307">
        <v>67</v>
      </c>
      <c r="B18" s="308">
        <v>9</v>
      </c>
      <c r="C18" s="309">
        <f t="shared" si="0"/>
        <v>0</v>
      </c>
      <c r="D18" s="310">
        <f t="shared" si="1"/>
        <v>529855.64231905038</v>
      </c>
      <c r="E18" s="311">
        <f t="shared" si="2"/>
        <v>577993.02126795787</v>
      </c>
      <c r="F18" s="311">
        <f t="shared" si="3"/>
        <v>629979.23203220544</v>
      </c>
      <c r="G18" s="312">
        <f t="shared" si="4"/>
        <v>686080.89904156432</v>
      </c>
    </row>
    <row r="19" spans="1:7" ht="14.25" x14ac:dyDescent="0.2">
      <c r="A19" s="307">
        <v>68</v>
      </c>
      <c r="B19" s="308">
        <v>10</v>
      </c>
      <c r="C19" s="309">
        <f t="shared" si="0"/>
        <v>0</v>
      </c>
      <c r="D19" s="310">
        <f t="shared" si="1"/>
        <v>545751.31158862193</v>
      </c>
      <c r="E19" s="311">
        <f t="shared" si="2"/>
        <v>601112.74211867619</v>
      </c>
      <c r="F19" s="311">
        <f t="shared" si="3"/>
        <v>661478.19363381574</v>
      </c>
      <c r="G19" s="312">
        <f t="shared" si="4"/>
        <v>727245.75298405823</v>
      </c>
    </row>
    <row r="20" spans="1:7" ht="14.25" x14ac:dyDescent="0.2">
      <c r="A20" s="307">
        <v>68</v>
      </c>
      <c r="B20" s="308">
        <v>11</v>
      </c>
      <c r="C20" s="309">
        <f t="shared" si="0"/>
        <v>0</v>
      </c>
      <c r="D20" s="310">
        <f t="shared" si="1"/>
        <v>562123.85093628056</v>
      </c>
      <c r="E20" s="311">
        <f t="shared" si="2"/>
        <v>625157.25180342328</v>
      </c>
      <c r="F20" s="311">
        <f t="shared" si="3"/>
        <v>694552.1033155066</v>
      </c>
      <c r="G20" s="312">
        <f t="shared" si="4"/>
        <v>770880.49816310173</v>
      </c>
    </row>
    <row r="21" spans="1:7" ht="14.25" x14ac:dyDescent="0.2">
      <c r="A21" s="313">
        <v>70</v>
      </c>
      <c r="B21" s="314">
        <v>12</v>
      </c>
      <c r="C21" s="315">
        <f>C17</f>
        <v>0</v>
      </c>
      <c r="D21" s="375">
        <f t="shared" si="1"/>
        <v>578987.56646436895</v>
      </c>
      <c r="E21" s="316">
        <f t="shared" si="2"/>
        <v>650163.54187556019</v>
      </c>
      <c r="F21" s="316">
        <f t="shared" si="3"/>
        <v>729279.708481282</v>
      </c>
      <c r="G21" s="317">
        <f t="shared" si="4"/>
        <v>817133.32805288793</v>
      </c>
    </row>
    <row r="22" spans="1:7" ht="14.25" x14ac:dyDescent="0.2">
      <c r="A22" s="318" t="s">
        <v>344</v>
      </c>
      <c r="B22" s="319"/>
      <c r="C22" s="299"/>
      <c r="D22" s="376"/>
      <c r="E22" s="299"/>
      <c r="F22" s="299"/>
      <c r="G22" s="299"/>
    </row>
  </sheetData>
  <mergeCells count="1">
    <mergeCell ref="D8:G8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workbookViewId="0">
      <selection activeCell="M23" sqref="M23"/>
    </sheetView>
  </sheetViews>
  <sheetFormatPr defaultRowHeight="12.75" x14ac:dyDescent="0.2"/>
  <cols>
    <col min="3" max="7" width="14.42578125" customWidth="1"/>
  </cols>
  <sheetData>
    <row r="1" spans="1:7" ht="14.25" x14ac:dyDescent="0.2">
      <c r="A1" s="299"/>
      <c r="B1" s="299"/>
      <c r="C1" s="299"/>
      <c r="D1" s="299"/>
      <c r="E1" s="299"/>
      <c r="F1" s="299"/>
      <c r="G1" s="299"/>
    </row>
    <row r="2" spans="1:7" ht="14.25" x14ac:dyDescent="0.2">
      <c r="A2" s="299"/>
      <c r="B2" s="299"/>
      <c r="C2" s="299"/>
      <c r="D2" s="299"/>
      <c r="E2" s="299"/>
      <c r="F2" s="299"/>
      <c r="G2" s="299"/>
    </row>
    <row r="3" spans="1:7" ht="14.25" x14ac:dyDescent="0.2">
      <c r="A3" s="299"/>
      <c r="B3" s="299"/>
      <c r="C3" s="299"/>
      <c r="D3" s="299"/>
      <c r="E3" s="299"/>
      <c r="F3" s="299"/>
      <c r="G3" s="299"/>
    </row>
    <row r="4" spans="1:7" ht="14.25" x14ac:dyDescent="0.2">
      <c r="A4" s="299" t="s">
        <v>71</v>
      </c>
      <c r="B4" s="299"/>
      <c r="C4" s="299"/>
      <c r="D4" s="299"/>
      <c r="E4" s="299"/>
      <c r="F4" s="299"/>
      <c r="G4" s="300">
        <v>59</v>
      </c>
    </row>
    <row r="5" spans="1:7" ht="14.25" x14ac:dyDescent="0.2">
      <c r="A5" s="299" t="s">
        <v>337</v>
      </c>
      <c r="B5" s="299"/>
      <c r="C5" s="299"/>
      <c r="D5" s="299"/>
      <c r="E5" s="299"/>
      <c r="F5" s="299"/>
      <c r="G5" s="301">
        <f>'Balance Sheet'!D23</f>
        <v>406090.23000000004</v>
      </c>
    </row>
    <row r="6" spans="1:7" ht="14.25" x14ac:dyDescent="0.2">
      <c r="A6" s="299" t="s">
        <v>338</v>
      </c>
      <c r="B6" s="299"/>
      <c r="C6" s="299"/>
      <c r="D6" s="299" t="s">
        <v>44</v>
      </c>
      <c r="E6" s="301">
        <f>G6*12</f>
        <v>6000</v>
      </c>
      <c r="F6" s="299" t="s">
        <v>43</v>
      </c>
      <c r="G6" s="301">
        <v>500</v>
      </c>
    </row>
    <row r="7" spans="1:7" ht="14.25" x14ac:dyDescent="0.2">
      <c r="A7" s="299"/>
      <c r="B7" s="299"/>
      <c r="C7" s="299"/>
      <c r="D7" s="299"/>
      <c r="E7" s="299"/>
      <c r="F7" s="299"/>
      <c r="G7" s="299"/>
    </row>
    <row r="8" spans="1:7" ht="15" thickBot="1" x14ac:dyDescent="0.25">
      <c r="A8" s="325"/>
      <c r="B8" s="326"/>
      <c r="C8" s="327" t="s">
        <v>339</v>
      </c>
      <c r="D8" s="485" t="s">
        <v>340</v>
      </c>
      <c r="E8" s="486"/>
      <c r="F8" s="486"/>
      <c r="G8" s="487"/>
    </row>
    <row r="9" spans="1:7" ht="14.25" x14ac:dyDescent="0.2">
      <c r="A9" s="368" t="s">
        <v>341</v>
      </c>
      <c r="B9" s="320" t="s">
        <v>342</v>
      </c>
      <c r="C9" s="321" t="s">
        <v>343</v>
      </c>
      <c r="D9" s="322">
        <v>0.03</v>
      </c>
      <c r="E9" s="323">
        <f>D9+0.01</f>
        <v>0.04</v>
      </c>
      <c r="F9" s="323">
        <f>E9+0.01</f>
        <v>0.05</v>
      </c>
      <c r="G9" s="324">
        <f>F9+0.01</f>
        <v>6.0000000000000005E-2</v>
      </c>
    </row>
    <row r="10" spans="1:7" ht="14.25" x14ac:dyDescent="0.2">
      <c r="A10" s="302">
        <f>G4</f>
        <v>59</v>
      </c>
      <c r="B10" s="303">
        <v>1</v>
      </c>
      <c r="C10" s="304">
        <f>E6</f>
        <v>6000</v>
      </c>
      <c r="D10" s="377">
        <f>(G5+C10)*(1+$D$9)</f>
        <v>424452.93690000003</v>
      </c>
      <c r="E10" s="378">
        <f>(G5+C10)*(1+$E$9)</f>
        <v>428573.83920000005</v>
      </c>
      <c r="F10" s="305">
        <f>(G5+C10)*(1+$F$9)</f>
        <v>432694.74150000006</v>
      </c>
      <c r="G10" s="306">
        <f>(G5+C10)*(1+$G$9)</f>
        <v>436815.64380000008</v>
      </c>
    </row>
    <row r="11" spans="1:7" ht="14.25" x14ac:dyDescent="0.2">
      <c r="A11" s="307">
        <v>60</v>
      </c>
      <c r="B11" s="308">
        <v>2</v>
      </c>
      <c r="C11" s="309">
        <f>C10</f>
        <v>6000</v>
      </c>
      <c r="D11" s="310">
        <f>(D10+C11)*(1+$D$9)</f>
        <v>443366.52500700002</v>
      </c>
      <c r="E11" s="311">
        <f>(E10+C11)*(1+$E$9)</f>
        <v>451956.79276800004</v>
      </c>
      <c r="F11" s="311">
        <f>(F10+C11)*(1+$F$9)</f>
        <v>460629.47857500007</v>
      </c>
      <c r="G11" s="312">
        <f>(G10+C11)*(1+$G$9)</f>
        <v>469384.58242800011</v>
      </c>
    </row>
    <row r="12" spans="1:7" ht="14.25" x14ac:dyDescent="0.2">
      <c r="A12" s="307">
        <v>61</v>
      </c>
      <c r="B12" s="308">
        <v>3</v>
      </c>
      <c r="C12" s="309">
        <f t="shared" ref="C12:C20" si="0">C11</f>
        <v>6000</v>
      </c>
      <c r="D12" s="310">
        <f t="shared" ref="D12:D21" si="1">(D11+C12)*(1+$D$9)</f>
        <v>462847.52075721003</v>
      </c>
      <c r="E12" s="311">
        <f t="shared" ref="E12:E21" si="2">(E11+C12)*(1+$E$9)</f>
        <v>476275.06447872007</v>
      </c>
      <c r="F12" s="311">
        <f t="shared" ref="F12:F21" si="3">(F11+C12)*(1+$F$9)</f>
        <v>489960.9525037501</v>
      </c>
      <c r="G12" s="312">
        <f t="shared" ref="G12:G21" si="4">(G11+C12)*(1+$G$9)</f>
        <v>503907.65737368015</v>
      </c>
    </row>
    <row r="13" spans="1:7" ht="14.25" x14ac:dyDescent="0.2">
      <c r="A13" s="307">
        <v>62</v>
      </c>
      <c r="B13" s="308">
        <v>4</v>
      </c>
      <c r="C13" s="309">
        <f t="shared" si="0"/>
        <v>6000</v>
      </c>
      <c r="D13" s="310">
        <f t="shared" si="1"/>
        <v>482912.94637992635</v>
      </c>
      <c r="E13" s="311">
        <f t="shared" si="2"/>
        <v>501566.06705786887</v>
      </c>
      <c r="F13" s="311">
        <f t="shared" si="3"/>
        <v>520759.00012893765</v>
      </c>
      <c r="G13" s="312">
        <f t="shared" si="4"/>
        <v>540502.11681610101</v>
      </c>
    </row>
    <row r="14" spans="1:7" ht="14.25" x14ac:dyDescent="0.2">
      <c r="A14" s="307">
        <v>63</v>
      </c>
      <c r="B14" s="308">
        <v>5</v>
      </c>
      <c r="C14" s="309">
        <f t="shared" si="0"/>
        <v>6000</v>
      </c>
      <c r="D14" s="310">
        <f t="shared" si="1"/>
        <v>503580.33477132412</v>
      </c>
      <c r="E14" s="311">
        <f t="shared" si="2"/>
        <v>527868.70974018367</v>
      </c>
      <c r="F14" s="311">
        <f t="shared" si="3"/>
        <v>553096.95013538457</v>
      </c>
      <c r="G14" s="312">
        <f t="shared" si="4"/>
        <v>579292.24382506707</v>
      </c>
    </row>
    <row r="15" spans="1:7" ht="14.25" x14ac:dyDescent="0.2">
      <c r="A15" s="307">
        <v>64</v>
      </c>
      <c r="B15" s="308">
        <v>6</v>
      </c>
      <c r="C15" s="309">
        <f t="shared" si="0"/>
        <v>6000</v>
      </c>
      <c r="D15" s="310">
        <f t="shared" si="1"/>
        <v>524867.74481446389</v>
      </c>
      <c r="E15" s="311">
        <f t="shared" si="2"/>
        <v>555223.45812979108</v>
      </c>
      <c r="F15" s="311">
        <f t="shared" si="3"/>
        <v>587051.7976421538</v>
      </c>
      <c r="G15" s="312">
        <f t="shared" si="4"/>
        <v>620409.77845457115</v>
      </c>
    </row>
    <row r="16" spans="1:7" ht="14.25" x14ac:dyDescent="0.2">
      <c r="A16" s="307">
        <v>65</v>
      </c>
      <c r="B16" s="308">
        <v>7</v>
      </c>
      <c r="C16" s="309">
        <v>1500</v>
      </c>
      <c r="D16" s="310">
        <f t="shared" si="1"/>
        <v>542158.77715889784</v>
      </c>
      <c r="E16" s="311">
        <f t="shared" si="2"/>
        <v>578992.39645498269</v>
      </c>
      <c r="F16" s="311">
        <f t="shared" si="3"/>
        <v>617979.38752426149</v>
      </c>
      <c r="G16" s="312">
        <f t="shared" si="4"/>
        <v>659224.36516184546</v>
      </c>
    </row>
    <row r="17" spans="1:7" ht="14.25" x14ac:dyDescent="0.2">
      <c r="A17" s="307">
        <v>66</v>
      </c>
      <c r="B17" s="308">
        <v>8</v>
      </c>
      <c r="C17" s="309">
        <v>0</v>
      </c>
      <c r="D17" s="310">
        <f t="shared" si="1"/>
        <v>558423.54047366476</v>
      </c>
      <c r="E17" s="311">
        <f t="shared" si="2"/>
        <v>602152.09231318207</v>
      </c>
      <c r="F17" s="311">
        <f t="shared" si="3"/>
        <v>648878.35690047464</v>
      </c>
      <c r="G17" s="312">
        <f t="shared" si="4"/>
        <v>698777.82707155624</v>
      </c>
    </row>
    <row r="18" spans="1:7" ht="14.25" x14ac:dyDescent="0.2">
      <c r="A18" s="307">
        <v>67</v>
      </c>
      <c r="B18" s="308">
        <v>9</v>
      </c>
      <c r="C18" s="309">
        <f t="shared" si="0"/>
        <v>0</v>
      </c>
      <c r="D18" s="310">
        <f t="shared" si="1"/>
        <v>575176.24668787466</v>
      </c>
      <c r="E18" s="311">
        <f t="shared" si="2"/>
        <v>626238.17600570933</v>
      </c>
      <c r="F18" s="311">
        <f t="shared" si="3"/>
        <v>681322.27474549843</v>
      </c>
      <c r="G18" s="312">
        <f t="shared" si="4"/>
        <v>740704.4966958497</v>
      </c>
    </row>
    <row r="19" spans="1:7" ht="14.25" x14ac:dyDescent="0.2">
      <c r="A19" s="307">
        <v>68</v>
      </c>
      <c r="B19" s="308">
        <v>10</v>
      </c>
      <c r="C19" s="309">
        <f t="shared" si="0"/>
        <v>0</v>
      </c>
      <c r="D19" s="310">
        <f t="shared" si="1"/>
        <v>592431.5340885109</v>
      </c>
      <c r="E19" s="311">
        <f t="shared" si="2"/>
        <v>651287.7030459377</v>
      </c>
      <c r="F19" s="311">
        <f t="shared" si="3"/>
        <v>715388.38848277344</v>
      </c>
      <c r="G19" s="312">
        <f t="shared" si="4"/>
        <v>785146.76649760071</v>
      </c>
    </row>
    <row r="20" spans="1:7" ht="14.25" x14ac:dyDescent="0.2">
      <c r="A20" s="307">
        <v>68</v>
      </c>
      <c r="B20" s="308">
        <v>11</v>
      </c>
      <c r="C20" s="309">
        <f t="shared" si="0"/>
        <v>0</v>
      </c>
      <c r="D20" s="310">
        <f t="shared" si="1"/>
        <v>610204.48011116625</v>
      </c>
      <c r="E20" s="311">
        <f t="shared" si="2"/>
        <v>677339.21116777521</v>
      </c>
      <c r="F20" s="311">
        <f t="shared" si="3"/>
        <v>751157.80790691217</v>
      </c>
      <c r="G20" s="312">
        <f t="shared" si="4"/>
        <v>832255.57248745684</v>
      </c>
    </row>
    <row r="21" spans="1:7" ht="14.25" x14ac:dyDescent="0.2">
      <c r="A21" s="313">
        <v>70</v>
      </c>
      <c r="B21" s="314">
        <v>12</v>
      </c>
      <c r="C21" s="315">
        <f>C17</f>
        <v>0</v>
      </c>
      <c r="D21" s="375">
        <f t="shared" si="1"/>
        <v>628510.6145145013</v>
      </c>
      <c r="E21" s="316">
        <f t="shared" si="2"/>
        <v>704432.77961448627</v>
      </c>
      <c r="F21" s="316">
        <f t="shared" si="3"/>
        <v>788715.69830225781</v>
      </c>
      <c r="G21" s="317">
        <f t="shared" si="4"/>
        <v>882190.90683670435</v>
      </c>
    </row>
    <row r="22" spans="1:7" ht="14.25" x14ac:dyDescent="0.2">
      <c r="A22" s="318" t="s">
        <v>344</v>
      </c>
      <c r="B22" s="319"/>
      <c r="C22" s="299"/>
      <c r="D22" s="376"/>
      <c r="E22" s="299"/>
      <c r="F22" s="299"/>
      <c r="G22" s="299"/>
    </row>
  </sheetData>
  <mergeCells count="1">
    <mergeCell ref="D8:G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5"/>
  <sheetViews>
    <sheetView showGridLines="0" workbookViewId="0">
      <selection activeCell="K4" sqref="K4"/>
    </sheetView>
  </sheetViews>
  <sheetFormatPr defaultRowHeight="12.75" x14ac:dyDescent="0.2"/>
  <cols>
    <col min="1" max="1" width="3.7109375" customWidth="1"/>
    <col min="2" max="2" width="13.7109375" customWidth="1"/>
    <col min="3" max="3" width="17.7109375" customWidth="1"/>
    <col min="4" max="4" width="1.7109375" customWidth="1"/>
    <col min="5" max="5" width="13.7109375" customWidth="1"/>
    <col min="6" max="6" width="1.7109375" customWidth="1"/>
    <col min="7" max="7" width="17.7109375" customWidth="1"/>
    <col min="8" max="8" width="1.7109375" customWidth="1"/>
    <col min="9" max="9" width="12.42578125" customWidth="1"/>
    <col min="10" max="10" width="1.7109375" customWidth="1"/>
    <col min="11" max="11" width="15.7109375" customWidth="1"/>
    <col min="12" max="12" width="3.7109375" customWidth="1"/>
    <col min="13" max="13" width="12.7109375" customWidth="1"/>
  </cols>
  <sheetData>
    <row r="1" spans="1:13" ht="18" x14ac:dyDescent="0.25">
      <c r="A1" s="211"/>
      <c r="B1" s="473" t="s">
        <v>4</v>
      </c>
      <c r="C1" s="474"/>
      <c r="D1" s="474"/>
      <c r="E1" s="473"/>
      <c r="F1" s="473"/>
      <c r="G1" s="474"/>
      <c r="H1" s="473"/>
      <c r="I1" s="473" t="s">
        <v>5</v>
      </c>
      <c r="J1" s="473"/>
      <c r="K1" s="474"/>
      <c r="L1" s="211"/>
      <c r="M1" s="212">
        <f ca="1">NOW()</f>
        <v>41904.51481458333</v>
      </c>
    </row>
    <row r="2" spans="1:13" ht="5.0999999999999996" customHeight="1" x14ac:dyDescent="0.2">
      <c r="A2" s="211"/>
      <c r="B2" s="406"/>
      <c r="C2" s="407"/>
      <c r="D2" s="407"/>
      <c r="E2" s="254"/>
      <c r="F2" s="408"/>
      <c r="G2" s="409"/>
      <c r="H2" s="409"/>
      <c r="I2" s="255"/>
      <c r="J2" s="231"/>
      <c r="K2" s="410"/>
      <c r="L2" s="211"/>
      <c r="M2" s="1"/>
    </row>
    <row r="3" spans="1:13" x14ac:dyDescent="0.2">
      <c r="A3" s="211"/>
      <c r="B3" s="252" t="s">
        <v>6</v>
      </c>
      <c r="C3" s="232" t="s">
        <v>374</v>
      </c>
      <c r="D3" s="411"/>
      <c r="E3" s="252" t="s">
        <v>6</v>
      </c>
      <c r="F3" s="233"/>
      <c r="G3" s="405" t="s">
        <v>375</v>
      </c>
      <c r="H3" s="412"/>
      <c r="I3" s="253" t="s">
        <v>13</v>
      </c>
      <c r="J3" s="233"/>
      <c r="K3" s="234">
        <v>6045555555</v>
      </c>
      <c r="L3" s="211"/>
      <c r="M3" s="1"/>
    </row>
    <row r="4" spans="1:13" ht="5.0999999999999996" customHeight="1" x14ac:dyDescent="0.2">
      <c r="A4" s="211"/>
      <c r="B4" s="252"/>
      <c r="C4" s="232"/>
      <c r="D4" s="411"/>
      <c r="E4" s="252"/>
      <c r="F4" s="233"/>
      <c r="G4" s="405"/>
      <c r="H4" s="412"/>
      <c r="I4" s="253"/>
      <c r="J4" s="233"/>
      <c r="K4" s="234"/>
      <c r="L4" s="211"/>
      <c r="M4" s="1"/>
    </row>
    <row r="5" spans="1:13" x14ac:dyDescent="0.2">
      <c r="A5" s="211"/>
      <c r="B5" s="252" t="s">
        <v>0</v>
      </c>
      <c r="C5" s="232" t="s">
        <v>389</v>
      </c>
      <c r="D5" s="411"/>
      <c r="E5" s="252" t="s">
        <v>0</v>
      </c>
      <c r="F5" s="233"/>
      <c r="G5" s="405" t="s">
        <v>392</v>
      </c>
      <c r="H5" s="412"/>
      <c r="I5" s="253" t="s">
        <v>14</v>
      </c>
      <c r="J5" s="233"/>
      <c r="K5" s="234"/>
      <c r="L5" s="211"/>
      <c r="M5" s="1"/>
    </row>
    <row r="6" spans="1:13" ht="5.0999999999999996" customHeight="1" x14ac:dyDescent="0.2">
      <c r="A6" s="211"/>
      <c r="B6" s="252"/>
      <c r="C6" s="232"/>
      <c r="D6" s="411"/>
      <c r="E6" s="252"/>
      <c r="F6" s="233"/>
      <c r="G6" s="405"/>
      <c r="H6" s="412"/>
      <c r="I6" s="253"/>
      <c r="J6" s="233"/>
      <c r="K6" s="234"/>
      <c r="L6" s="211"/>
      <c r="M6" s="1"/>
    </row>
    <row r="7" spans="1:13" x14ac:dyDescent="0.2">
      <c r="A7" s="211"/>
      <c r="B7" s="252" t="s">
        <v>1</v>
      </c>
      <c r="C7" s="232"/>
      <c r="D7" s="411"/>
      <c r="E7" s="252" t="s">
        <v>1</v>
      </c>
      <c r="F7" s="233"/>
      <c r="G7" s="405"/>
      <c r="H7" s="412"/>
      <c r="I7" s="253" t="s">
        <v>15</v>
      </c>
      <c r="J7" s="233"/>
      <c r="K7" s="234"/>
      <c r="L7" s="211"/>
      <c r="M7" s="1"/>
    </row>
    <row r="8" spans="1:13" ht="5.0999999999999996" customHeight="1" x14ac:dyDescent="0.2">
      <c r="A8" s="211"/>
      <c r="B8" s="252"/>
      <c r="C8" s="232"/>
      <c r="D8" s="411"/>
      <c r="E8" s="252"/>
      <c r="F8" s="233"/>
      <c r="G8" s="405"/>
      <c r="H8" s="412"/>
      <c r="I8" s="253"/>
      <c r="J8" s="233"/>
      <c r="K8" s="234"/>
      <c r="L8" s="211"/>
      <c r="M8" s="1"/>
    </row>
    <row r="9" spans="1:13" x14ac:dyDescent="0.2">
      <c r="A9" s="211"/>
      <c r="B9" s="252" t="s">
        <v>2</v>
      </c>
      <c r="C9" s="232" t="s">
        <v>390</v>
      </c>
      <c r="D9" s="411"/>
      <c r="E9" s="252" t="s">
        <v>2</v>
      </c>
      <c r="F9" s="233"/>
      <c r="G9" s="405" t="s">
        <v>390</v>
      </c>
      <c r="H9" s="412"/>
      <c r="I9" s="253" t="s">
        <v>16</v>
      </c>
      <c r="J9" s="233"/>
      <c r="K9" s="234"/>
      <c r="L9" s="211"/>
      <c r="M9" s="1"/>
    </row>
    <row r="10" spans="1:13" ht="5.0999999999999996" customHeight="1" x14ac:dyDescent="0.2">
      <c r="A10" s="211"/>
      <c r="B10" s="252"/>
      <c r="C10" s="232"/>
      <c r="D10" s="411"/>
      <c r="E10" s="252"/>
      <c r="F10" s="233"/>
      <c r="G10" s="405"/>
      <c r="H10" s="412"/>
      <c r="I10" s="253"/>
      <c r="J10" s="233"/>
      <c r="K10" s="234"/>
      <c r="L10" s="211"/>
      <c r="M10" s="1"/>
    </row>
    <row r="11" spans="1:13" x14ac:dyDescent="0.2">
      <c r="A11" s="211"/>
      <c r="B11" s="252" t="s">
        <v>7</v>
      </c>
      <c r="C11" s="235">
        <v>21685</v>
      </c>
      <c r="D11" s="411"/>
      <c r="E11" s="252" t="s">
        <v>7</v>
      </c>
      <c r="F11" s="233"/>
      <c r="G11" s="236">
        <v>21463</v>
      </c>
      <c r="H11" s="412"/>
      <c r="I11" s="253" t="s">
        <v>17</v>
      </c>
      <c r="J11" s="233"/>
      <c r="K11" s="234"/>
      <c r="L11" s="211"/>
      <c r="M11" s="1"/>
    </row>
    <row r="12" spans="1:13" ht="5.0999999999999996" customHeight="1" x14ac:dyDescent="0.2">
      <c r="A12" s="211"/>
      <c r="B12" s="252"/>
      <c r="C12" s="232"/>
      <c r="D12" s="411"/>
      <c r="E12" s="252"/>
      <c r="F12" s="233"/>
      <c r="G12" s="405"/>
      <c r="H12" s="412"/>
      <c r="I12" s="253"/>
      <c r="J12" s="233"/>
      <c r="K12" s="237"/>
      <c r="L12" s="211"/>
      <c r="M12" s="1"/>
    </row>
    <row r="13" spans="1:13" x14ac:dyDescent="0.2">
      <c r="A13" s="211"/>
      <c r="B13" s="252" t="s">
        <v>8</v>
      </c>
      <c r="C13" s="238">
        <v>123456789</v>
      </c>
      <c r="D13" s="411"/>
      <c r="E13" s="252" t="s">
        <v>8</v>
      </c>
      <c r="F13" s="233"/>
      <c r="G13" s="239">
        <v>123456789</v>
      </c>
      <c r="H13" s="412"/>
      <c r="I13" s="253" t="s">
        <v>227</v>
      </c>
      <c r="J13" s="233"/>
      <c r="K13" s="298"/>
      <c r="L13" s="211"/>
      <c r="M13" s="1"/>
    </row>
    <row r="14" spans="1:13" ht="5.0999999999999996" customHeight="1" x14ac:dyDescent="0.2">
      <c r="A14" s="211"/>
      <c r="B14" s="252"/>
      <c r="C14" s="232"/>
      <c r="D14" s="411"/>
      <c r="E14" s="252"/>
      <c r="F14" s="233"/>
      <c r="G14" s="405"/>
      <c r="H14" s="412"/>
      <c r="I14" s="253"/>
      <c r="J14" s="233"/>
      <c r="K14" s="237"/>
      <c r="L14" s="211"/>
      <c r="M14" s="1"/>
    </row>
    <row r="15" spans="1:13" x14ac:dyDescent="0.2">
      <c r="A15" s="211"/>
      <c r="B15" s="252" t="s">
        <v>9</v>
      </c>
      <c r="C15" s="240">
        <f ca="1">(M1-C11)/365.25</f>
        <v>55.358014550536154</v>
      </c>
      <c r="D15" s="411"/>
      <c r="E15" s="252" t="s">
        <v>9</v>
      </c>
      <c r="F15" s="233"/>
      <c r="G15" s="399">
        <f ca="1">(M1-G11)/365.25</f>
        <v>55.965817425279482</v>
      </c>
      <c r="H15" s="412"/>
      <c r="I15" s="253" t="s">
        <v>18</v>
      </c>
      <c r="J15" s="233"/>
      <c r="K15" s="237"/>
      <c r="L15" s="211"/>
      <c r="M15" s="1"/>
    </row>
    <row r="16" spans="1:13" ht="5.0999999999999996" customHeight="1" x14ac:dyDescent="0.2">
      <c r="A16" s="211"/>
      <c r="B16" s="252"/>
      <c r="C16" s="232"/>
      <c r="D16" s="411"/>
      <c r="E16" s="252"/>
      <c r="F16" s="233"/>
      <c r="G16" s="405"/>
      <c r="H16" s="412"/>
      <c r="I16" s="256"/>
      <c r="J16" s="412"/>
      <c r="K16" s="237"/>
      <c r="L16" s="211"/>
      <c r="M16" s="1"/>
    </row>
    <row r="17" spans="1:13" x14ac:dyDescent="0.2">
      <c r="A17" s="211"/>
      <c r="B17" s="252" t="s">
        <v>10</v>
      </c>
      <c r="C17" s="241">
        <f>C11+182.5</f>
        <v>21867.5</v>
      </c>
      <c r="D17" s="411"/>
      <c r="E17" s="252" t="s">
        <v>10</v>
      </c>
      <c r="F17" s="233"/>
      <c r="G17" s="400">
        <f>G11+182.5</f>
        <v>21645.5</v>
      </c>
      <c r="H17" s="412"/>
      <c r="I17" s="256"/>
      <c r="J17" s="412"/>
      <c r="K17" s="237"/>
      <c r="L17" s="211"/>
      <c r="M17" s="1"/>
    </row>
    <row r="18" spans="1:13" ht="5.0999999999999996" customHeight="1" x14ac:dyDescent="0.2">
      <c r="A18" s="211"/>
      <c r="B18" s="252"/>
      <c r="C18" s="232"/>
      <c r="D18" s="411"/>
      <c r="E18" s="252"/>
      <c r="F18" s="233"/>
      <c r="G18" s="405"/>
      <c r="H18" s="412"/>
      <c r="I18" s="256"/>
      <c r="J18" s="412"/>
      <c r="K18" s="237"/>
      <c r="L18" s="211"/>
      <c r="M18" s="1"/>
    </row>
    <row r="19" spans="1:13" x14ac:dyDescent="0.2">
      <c r="A19" s="211"/>
      <c r="B19" s="252" t="s">
        <v>3</v>
      </c>
      <c r="C19" s="232" t="s">
        <v>30</v>
      </c>
      <c r="D19" s="411"/>
      <c r="E19" s="252" t="s">
        <v>3</v>
      </c>
      <c r="F19" s="233"/>
      <c r="G19" s="405" t="s">
        <v>30</v>
      </c>
      <c r="H19" s="412"/>
      <c r="I19" s="256"/>
      <c r="J19" s="412"/>
      <c r="K19" s="237"/>
      <c r="L19" s="211"/>
      <c r="M19" s="1"/>
    </row>
    <row r="20" spans="1:13" ht="5.0999999999999996" customHeight="1" x14ac:dyDescent="0.2">
      <c r="A20" s="211"/>
      <c r="B20" s="252"/>
      <c r="C20" s="232"/>
      <c r="D20" s="411"/>
      <c r="E20" s="252"/>
      <c r="F20" s="233"/>
      <c r="G20" s="405"/>
      <c r="H20" s="412"/>
      <c r="I20" s="256"/>
      <c r="J20" s="412"/>
      <c r="K20" s="237"/>
      <c r="L20" s="211"/>
      <c r="M20" s="1"/>
    </row>
    <row r="21" spans="1:13" x14ac:dyDescent="0.2">
      <c r="A21" s="211"/>
      <c r="B21" s="252" t="s">
        <v>11</v>
      </c>
      <c r="C21" s="232"/>
      <c r="D21" s="411"/>
      <c r="E21" s="252" t="s">
        <v>11</v>
      </c>
      <c r="F21" s="233"/>
      <c r="G21" s="405"/>
      <c r="H21" s="412"/>
      <c r="I21" s="256"/>
      <c r="J21" s="412"/>
      <c r="K21" s="237"/>
      <c r="L21" s="211"/>
      <c r="M21" s="1"/>
    </row>
    <row r="22" spans="1:13" ht="5.0999999999999996" customHeight="1" x14ac:dyDescent="0.2">
      <c r="A22" s="211"/>
      <c r="B22" s="252"/>
      <c r="C22" s="232"/>
      <c r="D22" s="411"/>
      <c r="E22" s="252"/>
      <c r="F22" s="233"/>
      <c r="G22" s="405"/>
      <c r="H22" s="412"/>
      <c r="I22" s="256"/>
      <c r="J22" s="412"/>
      <c r="K22" s="237"/>
      <c r="L22" s="211"/>
      <c r="M22" s="1"/>
    </row>
    <row r="23" spans="1:13" x14ac:dyDescent="0.2">
      <c r="A23" s="211"/>
      <c r="B23" s="252" t="s">
        <v>12</v>
      </c>
      <c r="C23" s="232" t="s">
        <v>376</v>
      </c>
      <c r="D23" s="411"/>
      <c r="E23" s="252" t="s">
        <v>12</v>
      </c>
      <c r="F23" s="233"/>
      <c r="G23" s="405" t="s">
        <v>376</v>
      </c>
      <c r="H23" s="412"/>
      <c r="I23" s="256"/>
      <c r="J23" s="412"/>
      <c r="K23" s="237"/>
      <c r="L23" s="211"/>
      <c r="M23" s="1"/>
    </row>
    <row r="24" spans="1:13" ht="5.0999999999999996" customHeight="1" x14ac:dyDescent="0.2">
      <c r="A24" s="211"/>
      <c r="B24" s="252"/>
      <c r="C24" s="232"/>
      <c r="D24" s="411"/>
      <c r="E24" s="252"/>
      <c r="F24" s="233"/>
      <c r="G24" s="405"/>
      <c r="H24" s="412"/>
      <c r="I24" s="256"/>
      <c r="J24" s="412"/>
      <c r="K24" s="237"/>
      <c r="L24" s="211"/>
      <c r="M24" s="1"/>
    </row>
    <row r="25" spans="1:13" x14ac:dyDescent="0.2">
      <c r="A25" s="211"/>
      <c r="B25" s="252" t="s">
        <v>228</v>
      </c>
      <c r="C25" s="232" t="s">
        <v>373</v>
      </c>
      <c r="D25" s="411"/>
      <c r="E25" s="252" t="s">
        <v>228</v>
      </c>
      <c r="F25" s="412"/>
      <c r="G25" s="405" t="s">
        <v>373</v>
      </c>
      <c r="H25" s="412"/>
      <c r="I25" s="256"/>
      <c r="J25" s="412"/>
      <c r="K25" s="237"/>
      <c r="L25" s="211"/>
      <c r="M25" s="1"/>
    </row>
    <row r="26" spans="1:13" x14ac:dyDescent="0.2">
      <c r="A26" s="2"/>
      <c r="B26" s="244" t="s">
        <v>19</v>
      </c>
      <c r="C26" s="482" t="s">
        <v>391</v>
      </c>
      <c r="D26" s="482"/>
      <c r="E26" s="261" t="s">
        <v>20</v>
      </c>
      <c r="F26" s="482" t="s">
        <v>377</v>
      </c>
      <c r="G26" s="482"/>
      <c r="H26" s="482"/>
      <c r="I26" s="262" t="s">
        <v>21</v>
      </c>
      <c r="J26" s="263"/>
      <c r="K26" s="264" t="s">
        <v>31</v>
      </c>
      <c r="L26" s="2"/>
      <c r="M26" s="1"/>
    </row>
    <row r="27" spans="1:13" ht="5.0999999999999996" customHeight="1" x14ac:dyDescent="0.2">
      <c r="A27" s="2"/>
      <c r="B27" s="413"/>
      <c r="C27" s="405"/>
      <c r="D27" s="414"/>
      <c r="E27" s="414"/>
      <c r="F27" s="412"/>
      <c r="G27" s="405"/>
      <c r="H27" s="412"/>
      <c r="I27" s="372"/>
      <c r="J27" s="412"/>
      <c r="K27" s="237"/>
      <c r="L27" s="2"/>
      <c r="M27" s="1"/>
    </row>
    <row r="28" spans="1:13" x14ac:dyDescent="0.2">
      <c r="A28" s="2"/>
      <c r="B28" s="245" t="s">
        <v>22</v>
      </c>
      <c r="C28" s="405" t="s">
        <v>378</v>
      </c>
      <c r="D28" s="414"/>
      <c r="E28" s="242" t="s">
        <v>287</v>
      </c>
      <c r="F28" s="483"/>
      <c r="G28" s="483"/>
      <c r="H28" s="412"/>
      <c r="I28" s="243" t="s">
        <v>23</v>
      </c>
      <c r="J28" s="233"/>
      <c r="K28" s="237" t="s">
        <v>32</v>
      </c>
      <c r="L28" s="2"/>
      <c r="M28" s="1"/>
    </row>
    <row r="29" spans="1:13" x14ac:dyDescent="0.2">
      <c r="A29" s="2"/>
      <c r="B29" s="251"/>
      <c r="C29" s="415"/>
      <c r="D29" s="416"/>
      <c r="E29" s="265"/>
      <c r="F29" s="266"/>
      <c r="G29" s="415"/>
      <c r="H29" s="415"/>
      <c r="I29" s="266"/>
      <c r="J29" s="266"/>
      <c r="K29" s="417"/>
      <c r="L29" s="2"/>
      <c r="M29" s="1"/>
    </row>
    <row r="30" spans="1:13" x14ac:dyDescent="0.2">
      <c r="A30" s="2"/>
      <c r="B30" s="257" t="s">
        <v>280</v>
      </c>
      <c r="C30" s="258" t="s">
        <v>28</v>
      </c>
      <c r="D30" s="477" t="s">
        <v>7</v>
      </c>
      <c r="E30" s="478"/>
      <c r="F30" s="479" t="s">
        <v>8</v>
      </c>
      <c r="G30" s="480"/>
      <c r="H30" s="481"/>
      <c r="I30" s="259" t="s">
        <v>9</v>
      </c>
      <c r="J30" s="260"/>
      <c r="K30" s="260" t="s">
        <v>29</v>
      </c>
      <c r="L30" s="2"/>
      <c r="M30" s="1"/>
    </row>
    <row r="31" spans="1:13" x14ac:dyDescent="0.2">
      <c r="A31" s="2"/>
      <c r="B31" s="244" t="s">
        <v>24</v>
      </c>
      <c r="C31" s="371" t="s">
        <v>379</v>
      </c>
      <c r="D31" s="471"/>
      <c r="E31" s="472"/>
      <c r="F31" s="469"/>
      <c r="G31" s="470"/>
      <c r="H31" s="470"/>
      <c r="I31" s="370"/>
      <c r="J31" s="418"/>
      <c r="K31" s="369"/>
      <c r="L31" s="2"/>
      <c r="M31" s="1"/>
    </row>
    <row r="32" spans="1:13" ht="5.0999999999999996" customHeight="1" x14ac:dyDescent="0.2">
      <c r="A32" s="2"/>
      <c r="B32" s="245"/>
      <c r="C32" s="405"/>
      <c r="D32" s="414"/>
      <c r="E32" s="246"/>
      <c r="F32" s="404"/>
      <c r="G32" s="247"/>
      <c r="H32" s="404"/>
      <c r="I32" s="248"/>
      <c r="J32" s="404"/>
      <c r="K32" s="249"/>
      <c r="L32" s="2"/>
      <c r="M32" s="1"/>
    </row>
    <row r="33" spans="1:13" x14ac:dyDescent="0.2">
      <c r="A33" s="2"/>
      <c r="B33" s="245" t="s">
        <v>25</v>
      </c>
      <c r="C33" s="372" t="s">
        <v>379</v>
      </c>
      <c r="D33" s="471"/>
      <c r="E33" s="471"/>
      <c r="F33" s="469"/>
      <c r="G33" s="470"/>
      <c r="H33" s="470"/>
      <c r="I33" s="370"/>
      <c r="J33" s="404"/>
      <c r="K33" s="373"/>
      <c r="L33" s="2"/>
      <c r="M33" s="1"/>
    </row>
    <row r="34" spans="1:13" ht="5.0999999999999996" customHeight="1" x14ac:dyDescent="0.2">
      <c r="A34" s="2"/>
      <c r="B34" s="245"/>
      <c r="C34" s="405"/>
      <c r="D34" s="414"/>
      <c r="E34" s="246"/>
      <c r="F34" s="404"/>
      <c r="G34" s="247"/>
      <c r="H34" s="404"/>
      <c r="I34" s="247"/>
      <c r="J34" s="404"/>
      <c r="K34" s="249"/>
      <c r="L34" s="2"/>
      <c r="M34" s="1"/>
    </row>
    <row r="35" spans="1:13" x14ac:dyDescent="0.2">
      <c r="A35" s="2"/>
      <c r="B35" s="245" t="s">
        <v>26</v>
      </c>
      <c r="C35" s="372" t="s">
        <v>379</v>
      </c>
      <c r="D35" s="475"/>
      <c r="E35" s="476"/>
      <c r="F35" s="469"/>
      <c r="G35" s="470"/>
      <c r="H35" s="470"/>
      <c r="I35" s="248"/>
      <c r="J35" s="404"/>
      <c r="K35" s="249"/>
      <c r="L35" s="2"/>
      <c r="M35" s="1"/>
    </row>
    <row r="36" spans="1:13" ht="5.0999999999999996" customHeight="1" x14ac:dyDescent="0.2">
      <c r="A36" s="2"/>
      <c r="B36" s="245"/>
      <c r="C36" s="405"/>
      <c r="D36" s="414"/>
      <c r="E36" s="250"/>
      <c r="F36" s="404"/>
      <c r="G36" s="247"/>
      <c r="H36" s="404"/>
      <c r="I36" s="248"/>
      <c r="J36" s="404"/>
      <c r="K36" s="249"/>
      <c r="L36" s="2"/>
      <c r="M36" s="1"/>
    </row>
    <row r="37" spans="1:13" x14ac:dyDescent="0.2">
      <c r="A37" s="2"/>
      <c r="B37" s="251" t="s">
        <v>27</v>
      </c>
      <c r="C37" s="405"/>
      <c r="D37" s="467"/>
      <c r="E37" s="468"/>
      <c r="F37" s="469"/>
      <c r="G37" s="470"/>
      <c r="H37" s="470"/>
      <c r="I37" s="248"/>
      <c r="J37" s="404"/>
      <c r="K37" s="249"/>
      <c r="L37" s="2"/>
      <c r="M37" s="1"/>
    </row>
    <row r="38" spans="1:13" x14ac:dyDescent="0.2">
      <c r="A38" s="2"/>
      <c r="B38" s="55"/>
      <c r="C38" s="54"/>
      <c r="D38" s="54"/>
      <c r="E38" s="54"/>
      <c r="F38" s="54"/>
      <c r="G38" s="54"/>
      <c r="H38" s="54"/>
      <c r="I38" s="54"/>
      <c r="J38" s="54"/>
      <c r="K38" s="54"/>
      <c r="L38" s="2"/>
      <c r="M38" s="1"/>
    </row>
    <row r="39" spans="1:13" x14ac:dyDescent="0.2">
      <c r="A39" s="5"/>
      <c r="B39" s="56"/>
      <c r="C39" s="57"/>
      <c r="D39" s="57"/>
      <c r="E39" s="57"/>
      <c r="F39" s="57"/>
      <c r="G39" s="57"/>
      <c r="H39" s="57"/>
      <c r="I39" s="57"/>
      <c r="J39" s="57"/>
      <c r="K39" s="57"/>
      <c r="L39" s="3"/>
    </row>
    <row r="40" spans="1:13" x14ac:dyDescent="0.2">
      <c r="A40" s="5"/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3"/>
    </row>
    <row r="41" spans="1:13" x14ac:dyDescent="0.2">
      <c r="A41" s="5"/>
      <c r="B41" s="57"/>
      <c r="C41" s="57"/>
      <c r="D41" s="57"/>
      <c r="E41" s="57"/>
      <c r="F41" s="57"/>
      <c r="G41" s="57"/>
      <c r="H41" s="57"/>
      <c r="I41" s="57"/>
      <c r="J41" s="57"/>
      <c r="K41" s="57"/>
      <c r="L41" s="3"/>
    </row>
    <row r="42" spans="1:13" x14ac:dyDescent="0.2">
      <c r="A42" s="5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3"/>
    </row>
    <row r="43" spans="1:13" x14ac:dyDescent="0.2">
      <c r="A43" s="1"/>
      <c r="B43" s="57"/>
      <c r="C43" s="57"/>
      <c r="D43" s="57"/>
      <c r="E43" s="57"/>
      <c r="F43" s="57"/>
      <c r="G43" s="57"/>
      <c r="H43" s="57"/>
      <c r="I43" s="57"/>
      <c r="J43" s="57"/>
      <c r="K43" s="57"/>
    </row>
    <row r="44" spans="1:13" x14ac:dyDescent="0.2">
      <c r="A44" s="1"/>
      <c r="B44" s="57"/>
      <c r="C44" s="57"/>
      <c r="D44" s="57"/>
      <c r="E44" s="57"/>
      <c r="F44" s="57"/>
      <c r="G44" s="57"/>
      <c r="H44" s="57"/>
      <c r="I44" s="57"/>
      <c r="J44" s="57"/>
      <c r="K44" s="57"/>
    </row>
    <row r="45" spans="1:13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</sheetData>
  <mergeCells count="16">
    <mergeCell ref="E1:H1"/>
    <mergeCell ref="B1:D1"/>
    <mergeCell ref="I1:K1"/>
    <mergeCell ref="D35:E35"/>
    <mergeCell ref="D30:E30"/>
    <mergeCell ref="F30:H30"/>
    <mergeCell ref="F26:H26"/>
    <mergeCell ref="C26:D26"/>
    <mergeCell ref="F28:G28"/>
    <mergeCell ref="D37:E37"/>
    <mergeCell ref="F33:H33"/>
    <mergeCell ref="F31:H31"/>
    <mergeCell ref="F35:H35"/>
    <mergeCell ref="F37:H37"/>
    <mergeCell ref="D31:E31"/>
    <mergeCell ref="D33:E33"/>
  </mergeCells>
  <phoneticPr fontId="0" type="noConversion"/>
  <pageMargins left="0.75" right="0.75" top="1" bottom="1" header="0.5" footer="0.5"/>
  <pageSetup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C33"/>
  <sheetViews>
    <sheetView workbookViewId="0">
      <selection activeCell="A8" sqref="A8"/>
    </sheetView>
  </sheetViews>
  <sheetFormatPr defaultRowHeight="12.75" x14ac:dyDescent="0.2"/>
  <cols>
    <col min="1" max="1" width="31.140625" customWidth="1"/>
    <col min="2" max="2" width="14" customWidth="1"/>
  </cols>
  <sheetData>
    <row r="1" spans="1:2" x14ac:dyDescent="0.2">
      <c r="A1" s="268" t="s">
        <v>324</v>
      </c>
    </row>
    <row r="2" spans="1:2" x14ac:dyDescent="0.2">
      <c r="A2" s="296" t="s">
        <v>322</v>
      </c>
      <c r="B2" s="59">
        <v>18844.63</v>
      </c>
    </row>
    <row r="3" spans="1:2" x14ac:dyDescent="0.2">
      <c r="A3" s="296" t="s">
        <v>328</v>
      </c>
      <c r="B3" s="59">
        <v>161180.44</v>
      </c>
    </row>
    <row r="4" spans="1:2" x14ac:dyDescent="0.2">
      <c r="A4" s="296" t="s">
        <v>329</v>
      </c>
      <c r="B4" s="59">
        <v>47639.54</v>
      </c>
    </row>
    <row r="5" spans="1:2" x14ac:dyDescent="0.2">
      <c r="A5" s="296" t="s">
        <v>299</v>
      </c>
      <c r="B5" s="59">
        <v>17108.02</v>
      </c>
    </row>
    <row r="6" spans="1:2" x14ac:dyDescent="0.2">
      <c r="A6" s="296" t="s">
        <v>332</v>
      </c>
      <c r="B6" s="59">
        <v>15505.58</v>
      </c>
    </row>
    <row r="7" spans="1:2" x14ac:dyDescent="0.2">
      <c r="A7" s="296" t="s">
        <v>281</v>
      </c>
      <c r="B7" s="59">
        <v>62147.05</v>
      </c>
    </row>
    <row r="8" spans="1:2" x14ac:dyDescent="0.2">
      <c r="A8" s="296" t="s">
        <v>323</v>
      </c>
      <c r="B8" s="59">
        <v>21472.13</v>
      </c>
    </row>
    <row r="9" spans="1:2" x14ac:dyDescent="0.2">
      <c r="B9" s="267">
        <f>SUM(B2:B8)</f>
        <v>343897.39</v>
      </c>
    </row>
    <row r="28" spans="1:3" x14ac:dyDescent="0.2">
      <c r="A28" s="268" t="s">
        <v>325</v>
      </c>
    </row>
    <row r="29" spans="1:3" x14ac:dyDescent="0.2">
      <c r="A29" s="296" t="s">
        <v>330</v>
      </c>
      <c r="B29" s="59">
        <v>40</v>
      </c>
      <c r="C29" s="269">
        <v>0.05</v>
      </c>
    </row>
    <row r="30" spans="1:3" x14ac:dyDescent="0.2">
      <c r="A30" t="s">
        <v>322</v>
      </c>
      <c r="B30" s="59">
        <v>25</v>
      </c>
      <c r="C30" s="269">
        <v>0.04</v>
      </c>
    </row>
    <row r="31" spans="1:3" x14ac:dyDescent="0.2">
      <c r="A31" s="296" t="s">
        <v>331</v>
      </c>
      <c r="B31" s="59">
        <v>15</v>
      </c>
      <c r="C31" s="269">
        <v>0.04</v>
      </c>
    </row>
    <row r="32" spans="1:3" x14ac:dyDescent="0.2">
      <c r="A32" s="296" t="s">
        <v>329</v>
      </c>
      <c r="B32" s="59">
        <v>20</v>
      </c>
      <c r="C32" s="269">
        <v>0.06</v>
      </c>
    </row>
    <row r="33" spans="2:3" x14ac:dyDescent="0.2">
      <c r="B33" s="267">
        <f>SUM(B29:B32)</f>
        <v>100</v>
      </c>
      <c r="C33" s="269">
        <f>AVERAGE(C29:C32)</f>
        <v>4.7500000000000001E-2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O30" sqref="O30"/>
    </sheetView>
  </sheetViews>
  <sheetFormatPr defaultRowHeight="12.75" x14ac:dyDescent="0.2"/>
  <cols>
    <col min="1" max="2" width="7.5703125" customWidth="1"/>
    <col min="3" max="6" width="13.28515625" customWidth="1"/>
    <col min="7" max="10" width="14.42578125" customWidth="1"/>
  </cols>
  <sheetData>
    <row r="1" spans="1:10" x14ac:dyDescent="0.2">
      <c r="A1" t="s">
        <v>345</v>
      </c>
      <c r="J1" s="328">
        <v>65</v>
      </c>
    </row>
    <row r="2" spans="1:10" x14ac:dyDescent="0.2">
      <c r="A2" t="s">
        <v>346</v>
      </c>
      <c r="J2" s="329" t="e">
        <f>#REF!</f>
        <v>#REF!</v>
      </c>
    </row>
    <row r="3" spans="1:10" x14ac:dyDescent="0.2">
      <c r="A3" t="s">
        <v>347</v>
      </c>
      <c r="J3" s="329">
        <v>2500</v>
      </c>
    </row>
    <row r="4" spans="1:10" x14ac:dyDescent="0.2">
      <c r="A4" t="s">
        <v>348</v>
      </c>
      <c r="J4" s="330">
        <v>0.02</v>
      </c>
    </row>
    <row r="6" spans="1:10" ht="13.5" thickBot="1" x14ac:dyDescent="0.25">
      <c r="A6" s="345"/>
      <c r="B6" s="346"/>
      <c r="C6" s="347" t="s">
        <v>349</v>
      </c>
      <c r="D6" s="347" t="s">
        <v>350</v>
      </c>
      <c r="E6" s="347" t="s">
        <v>275</v>
      </c>
      <c r="F6" s="348" t="s">
        <v>351</v>
      </c>
      <c r="G6" s="488" t="s">
        <v>340</v>
      </c>
      <c r="H6" s="488"/>
      <c r="I6" s="488"/>
      <c r="J6" s="489"/>
    </row>
    <row r="7" spans="1:10" x14ac:dyDescent="0.2">
      <c r="A7" s="349" t="s">
        <v>341</v>
      </c>
      <c r="B7" s="331" t="s">
        <v>342</v>
      </c>
      <c r="C7" s="332" t="s">
        <v>56</v>
      </c>
      <c r="D7" s="332" t="s">
        <v>56</v>
      </c>
      <c r="E7" s="332" t="s">
        <v>56</v>
      </c>
      <c r="F7" s="350" t="s">
        <v>352</v>
      </c>
      <c r="G7" s="333">
        <v>0.03</v>
      </c>
      <c r="H7" s="334">
        <f>G7+0.01</f>
        <v>0.04</v>
      </c>
      <c r="I7" s="334">
        <f>H7+0.01</f>
        <v>0.05</v>
      </c>
      <c r="J7" s="351">
        <f>I7+0.01</f>
        <v>6.0000000000000005E-2</v>
      </c>
    </row>
    <row r="8" spans="1:10" x14ac:dyDescent="0.2">
      <c r="A8" s="352">
        <f>J1</f>
        <v>65</v>
      </c>
      <c r="B8" s="335">
        <v>1</v>
      </c>
      <c r="C8" s="336">
        <v>544.98</v>
      </c>
      <c r="D8" s="336">
        <v>986.67</v>
      </c>
      <c r="E8" s="337">
        <f>J3</f>
        <v>2500</v>
      </c>
      <c r="F8" s="353">
        <f>E8-C8-D8</f>
        <v>968.35</v>
      </c>
      <c r="G8" s="338">
        <f ca="1">((J2-(F8*12))*((1+$G$10)))</f>
        <v>113987.3808</v>
      </c>
      <c r="H8" s="339">
        <f ca="1">(($J$5-($F8*12))*((1+$H$10)))</f>
        <v>115094.05440000001</v>
      </c>
      <c r="I8" s="339">
        <f ca="1">(($J$5-($F8*12))*((1+$I$10)))</f>
        <v>116200.728</v>
      </c>
      <c r="J8" s="354">
        <f ca="1">(($J$5-($F8*12))*((1+$J$10)))</f>
        <v>117307.40160000001</v>
      </c>
    </row>
    <row r="9" spans="1:10" x14ac:dyDescent="0.2">
      <c r="A9" s="355">
        <v>66</v>
      </c>
      <c r="B9" s="340">
        <v>2</v>
      </c>
      <c r="C9" s="341">
        <f>C8*(1+$J$7)</f>
        <v>577.67880000000002</v>
      </c>
      <c r="D9" s="341">
        <f>D8*(1+$J$7)</f>
        <v>1045.8702000000001</v>
      </c>
      <c r="E9" s="342">
        <f>E8*(1+$J$7)</f>
        <v>2650</v>
      </c>
      <c r="F9" s="356">
        <f ca="1">IF(J8&lt;=0,0,E9-C9-D9)</f>
        <v>477.7170000000001</v>
      </c>
      <c r="G9" s="343">
        <f ca="1">IF((G8-(F9*12))*(1+$G$10)&lt;=0,0,((G8-(F9*12))))*(1+$G$10)</f>
        <v>111502.42010399999</v>
      </c>
      <c r="H9" s="344">
        <f ca="1">IF((H8-(F9*12))*(1+$H$10)&lt;=0,0,((H8-(F9*12))))*(1+$H$10)</f>
        <v>113735.90841600001</v>
      </c>
      <c r="I9" s="344">
        <f ca="1">IF((I8-(F9*12))*(1+$I$10)&lt;=0,0,((I8-(F9*12))))*(1+$I$10)</f>
        <v>115991.53019999999</v>
      </c>
      <c r="J9" s="357">
        <f ca="1">IF((J8-(F9*12))*(1+$J$10)&lt;=0,0,((J8-(F9*12))))*(1+$J$10)</f>
        <v>118269.28545600001</v>
      </c>
    </row>
    <row r="10" spans="1:10" x14ac:dyDescent="0.2">
      <c r="A10" s="358">
        <v>67</v>
      </c>
      <c r="B10" s="340">
        <v>3</v>
      </c>
      <c r="C10" s="341">
        <f t="shared" ref="C10:E25" si="0">C9*(1+$J$7)</f>
        <v>612.33952800000009</v>
      </c>
      <c r="D10" s="341">
        <f t="shared" si="0"/>
        <v>1108.6224120000002</v>
      </c>
      <c r="E10" s="342">
        <f t="shared" si="0"/>
        <v>2809</v>
      </c>
      <c r="F10" s="356">
        <f t="shared" ref="F10:F33" ca="1" si="1">IF(J9&lt;=0,0,E10-C10-D10)</f>
        <v>487.27134000000024</v>
      </c>
      <c r="G10" s="343">
        <f t="shared" ref="G10:G33" ca="1" si="2">IF((G9-(F10*12))*(1+$G$10)&lt;=0,0,((G9-(F10*12))))*(1+$G$10)</f>
        <v>108824.81894471998</v>
      </c>
      <c r="H10" s="344">
        <f t="shared" ref="H10:H33" ca="1" si="3">IF((H9-(F10*12))*(1+$H$10)&lt;=0,0,((H9-(F10*12))))*(1+$H$10)</f>
        <v>112204.19842944</v>
      </c>
      <c r="I10" s="344">
        <f t="shared" ref="I10:I33" ca="1" si="4">IF((I9-(F10*12))*(1+$I$10)&lt;=0,0,((I9-(F10*12))))*(1+$I$10)</f>
        <v>115651.487826</v>
      </c>
      <c r="J10" s="357">
        <f t="shared" ref="J10:J33" ca="1" si="5">IF((J9-(F10*12))*(1+$J$10)&lt;=0,0,((J9-(F10*12))))*(1+$J$10)</f>
        <v>119167.35113856001</v>
      </c>
    </row>
    <row r="11" spans="1:10" x14ac:dyDescent="0.2">
      <c r="A11" s="355">
        <v>68</v>
      </c>
      <c r="B11" s="340">
        <v>4</v>
      </c>
      <c r="C11" s="341">
        <f t="shared" si="0"/>
        <v>649.07989968000015</v>
      </c>
      <c r="D11" s="341">
        <f t="shared" si="0"/>
        <v>1175.1397567200002</v>
      </c>
      <c r="E11" s="342">
        <f t="shared" si="0"/>
        <v>2977.54</v>
      </c>
      <c r="F11" s="356">
        <f t="shared" ca="1" si="1"/>
        <v>497.01676680000037</v>
      </c>
      <c r="G11" s="343">
        <f t="shared" ca="1" si="2"/>
        <v>105946.43627541358</v>
      </c>
      <c r="H11" s="344">
        <f t="shared" ca="1" si="3"/>
        <v>110489.59711695359</v>
      </c>
      <c r="I11" s="344">
        <f t="shared" ca="1" si="4"/>
        <v>115171.65095561999</v>
      </c>
      <c r="J11" s="357">
        <f t="shared" ca="1" si="5"/>
        <v>119995.33893317761</v>
      </c>
    </row>
    <row r="12" spans="1:10" x14ac:dyDescent="0.2">
      <c r="A12" s="358">
        <v>69</v>
      </c>
      <c r="B12" s="340">
        <v>5</v>
      </c>
      <c r="C12" s="341">
        <f t="shared" si="0"/>
        <v>688.02469366080015</v>
      </c>
      <c r="D12" s="341">
        <f t="shared" si="0"/>
        <v>1245.6481421232002</v>
      </c>
      <c r="E12" s="342">
        <f t="shared" si="0"/>
        <v>3156.1923999999999</v>
      </c>
      <c r="F12" s="356">
        <f t="shared" ca="1" si="1"/>
        <v>506.95710213600023</v>
      </c>
      <c r="G12" s="343">
        <f t="shared" ca="1" si="2"/>
        <v>102858.83958127502</v>
      </c>
      <c r="H12" s="344">
        <f t="shared" ca="1" si="3"/>
        <v>108582.35636697446</v>
      </c>
      <c r="I12" s="344">
        <f t="shared" ca="1" si="4"/>
        <v>114542.57401648739</v>
      </c>
      <c r="J12" s="357">
        <f t="shared" ca="1" si="5"/>
        <v>120746.56492999835</v>
      </c>
    </row>
    <row r="13" spans="1:10" x14ac:dyDescent="0.2">
      <c r="A13" s="355">
        <v>70</v>
      </c>
      <c r="B13" s="340">
        <v>6</v>
      </c>
      <c r="C13" s="341">
        <f t="shared" si="0"/>
        <v>729.3061752804482</v>
      </c>
      <c r="D13" s="341">
        <f t="shared" si="0"/>
        <v>1320.3870306505921</v>
      </c>
      <c r="E13" s="342">
        <f t="shared" si="0"/>
        <v>3345.563944</v>
      </c>
      <c r="F13" s="356">
        <f t="shared" ca="1" si="1"/>
        <v>517.09624417871987</v>
      </c>
      <c r="G13" s="343">
        <f t="shared" ca="1" si="2"/>
        <v>99553.295190664299</v>
      </c>
      <c r="H13" s="344">
        <f t="shared" ca="1" si="3"/>
        <v>106472.28949430303</v>
      </c>
      <c r="I13" s="344">
        <f t="shared" ca="1" si="4"/>
        <v>113754.29004065989</v>
      </c>
      <c r="J13" s="357">
        <f t="shared" ca="1" si="5"/>
        <v>121413.89459984495</v>
      </c>
    </row>
    <row r="14" spans="1:10" x14ac:dyDescent="0.2">
      <c r="A14" s="358">
        <v>71</v>
      </c>
      <c r="B14" s="340">
        <v>7</v>
      </c>
      <c r="C14" s="341">
        <f t="shared" si="0"/>
        <v>773.06454579727517</v>
      </c>
      <c r="D14" s="341">
        <f t="shared" si="0"/>
        <v>1399.6102524896278</v>
      </c>
      <c r="E14" s="342">
        <f t="shared" si="0"/>
        <v>3546.2977806400004</v>
      </c>
      <c r="F14" s="356">
        <f t="shared" ca="1" si="1"/>
        <v>527.43816906229426</v>
      </c>
      <c r="G14" s="343">
        <f t="shared" ca="1" si="2"/>
        <v>96020.758276774272</v>
      </c>
      <c r="H14" s="344">
        <f t="shared" ca="1" si="3"/>
        <v>104148.75272417773</v>
      </c>
      <c r="I14" s="344">
        <f t="shared" ca="1" si="4"/>
        <v>112796.28361250799</v>
      </c>
      <c r="J14" s="357">
        <f t="shared" ca="1" si="5"/>
        <v>121989.71476536327</v>
      </c>
    </row>
    <row r="15" spans="1:10" x14ac:dyDescent="0.2">
      <c r="A15" s="355">
        <v>72</v>
      </c>
      <c r="B15" s="340">
        <v>8</v>
      </c>
      <c r="C15" s="341">
        <f t="shared" si="0"/>
        <v>819.44841854511174</v>
      </c>
      <c r="D15" s="341">
        <f t="shared" si="0"/>
        <v>1483.5868676390055</v>
      </c>
      <c r="E15" s="342">
        <f t="shared" si="0"/>
        <v>3759.0756474784007</v>
      </c>
      <c r="F15" s="356">
        <f t="shared" ca="1" si="1"/>
        <v>537.98693244354035</v>
      </c>
      <c r="G15" s="343">
        <f t="shared" ca="1" si="2"/>
        <v>92251.862540075337</v>
      </c>
      <c r="H15" s="344">
        <f t="shared" ca="1" si="3"/>
        <v>101600.62591624947</v>
      </c>
      <c r="I15" s="344">
        <f t="shared" ca="1" si="4"/>
        <v>111657.46244434478</v>
      </c>
      <c r="J15" s="357">
        <f t="shared" ca="1" si="5"/>
        <v>122465.90387060323</v>
      </c>
    </row>
    <row r="16" spans="1:10" x14ac:dyDescent="0.2">
      <c r="A16" s="358">
        <v>73</v>
      </c>
      <c r="B16" s="340">
        <v>9</v>
      </c>
      <c r="C16" s="341">
        <f t="shared" si="0"/>
        <v>868.61532365781852</v>
      </c>
      <c r="D16" s="341">
        <f t="shared" si="0"/>
        <v>1572.602079697346</v>
      </c>
      <c r="E16" s="342">
        <f t="shared" si="0"/>
        <v>3984.6201863271049</v>
      </c>
      <c r="F16" s="356">
        <f t="shared" ca="1" si="1"/>
        <v>548.74667109241113</v>
      </c>
      <c r="G16" s="343">
        <f t="shared" ca="1" si="2"/>
        <v>88236.90956157539</v>
      </c>
      <c r="H16" s="344">
        <f t="shared" ca="1" si="3"/>
        <v>98816.29249766616</v>
      </c>
      <c r="I16" s="344">
        <f t="shared" ca="1" si="4"/>
        <v>110326.12751079764</v>
      </c>
      <c r="J16" s="357">
        <f t="shared" ca="1" si="5"/>
        <v>122833.80044654396</v>
      </c>
    </row>
    <row r="17" spans="1:10" x14ac:dyDescent="0.2">
      <c r="A17" s="355">
        <v>74</v>
      </c>
      <c r="B17" s="340">
        <v>10</v>
      </c>
      <c r="C17" s="341">
        <f t="shared" si="0"/>
        <v>920.73224307728765</v>
      </c>
      <c r="D17" s="341">
        <f t="shared" si="0"/>
        <v>1666.9582044791869</v>
      </c>
      <c r="E17" s="342">
        <f t="shared" si="0"/>
        <v>4223.6973975067312</v>
      </c>
      <c r="F17" s="356">
        <f t="shared" ca="1" si="1"/>
        <v>559.72160451425975</v>
      </c>
      <c r="G17" s="343">
        <f t="shared" ca="1" si="2"/>
        <v>83965.857816626405</v>
      </c>
      <c r="H17" s="344">
        <f t="shared" ca="1" si="3"/>
        <v>95783.618573234853</v>
      </c>
      <c r="I17" s="344">
        <f t="shared" ca="1" si="4"/>
        <v>108789.94166945785</v>
      </c>
      <c r="J17" s="357">
        <f t="shared" ca="1" si="5"/>
        <v>123084.16966391522</v>
      </c>
    </row>
    <row r="18" spans="1:10" x14ac:dyDescent="0.2">
      <c r="A18" s="358">
        <v>75</v>
      </c>
      <c r="B18" s="340">
        <v>11</v>
      </c>
      <c r="C18" s="341">
        <f t="shared" si="0"/>
        <v>975.97617766192491</v>
      </c>
      <c r="D18" s="341">
        <f t="shared" si="0"/>
        <v>1766.9756967479382</v>
      </c>
      <c r="E18" s="342">
        <f t="shared" si="0"/>
        <v>4477.1192413571353</v>
      </c>
      <c r="F18" s="356">
        <f t="shared" ca="1" si="1"/>
        <v>570.9160366045453</v>
      </c>
      <c r="G18" s="343">
        <f t="shared" ca="1" si="2"/>
        <v>79428.31133869302</v>
      </c>
      <c r="H18" s="344">
        <f t="shared" ca="1" si="3"/>
        <v>92489.931179339532</v>
      </c>
      <c r="I18" s="344">
        <f t="shared" ca="1" si="4"/>
        <v>107035.89669171348</v>
      </c>
      <c r="J18" s="357">
        <f t="shared" ca="1" si="5"/>
        <v>123207.16785814031</v>
      </c>
    </row>
    <row r="19" spans="1:10" x14ac:dyDescent="0.2">
      <c r="A19" s="355">
        <v>76</v>
      </c>
      <c r="B19" s="340">
        <v>12</v>
      </c>
      <c r="C19" s="341">
        <f t="shared" si="0"/>
        <v>1034.5347483216406</v>
      </c>
      <c r="D19" s="341">
        <f t="shared" si="0"/>
        <v>1872.9942385528145</v>
      </c>
      <c r="E19" s="342">
        <f t="shared" si="0"/>
        <v>4745.7463958385633</v>
      </c>
      <c r="F19" s="356">
        <f t="shared" ca="1" si="1"/>
        <v>582.33435733663623</v>
      </c>
      <c r="G19" s="343">
        <f t="shared" ca="1" si="2"/>
        <v>74613.508022172988</v>
      </c>
      <c r="H19" s="344">
        <f t="shared" ca="1" si="3"/>
        <v>88921.995646951895</v>
      </c>
      <c r="I19" s="344">
        <f t="shared" ca="1" si="4"/>
        <v>105050.27862385754</v>
      </c>
      <c r="J19" s="357">
        <f t="shared" ca="1" si="5"/>
        <v>123192.30490430671</v>
      </c>
    </row>
    <row r="20" spans="1:10" x14ac:dyDescent="0.2">
      <c r="A20" s="358">
        <v>77</v>
      </c>
      <c r="B20" s="340">
        <v>13</v>
      </c>
      <c r="C20" s="341">
        <f t="shared" si="0"/>
        <v>1096.6068332209391</v>
      </c>
      <c r="D20" s="341">
        <f t="shared" si="0"/>
        <v>1985.3738928659834</v>
      </c>
      <c r="E20" s="342">
        <f t="shared" si="0"/>
        <v>5030.4911795888775</v>
      </c>
      <c r="F20" s="356">
        <f t="shared" ca="1" si="1"/>
        <v>593.98104448336881</v>
      </c>
      <c r="G20" s="343">
        <f t="shared" ca="1" si="2"/>
        <v>69510.30755302374</v>
      </c>
      <c r="H20" s="344">
        <f t="shared" ca="1" si="3"/>
        <v>85065.992037677526</v>
      </c>
      <c r="I20" s="344">
        <f t="shared" ca="1" si="4"/>
        <v>102818.63139455997</v>
      </c>
      <c r="J20" s="357">
        <f t="shared" ca="1" si="5"/>
        <v>123028.40431273667</v>
      </c>
    </row>
    <row r="21" spans="1:10" x14ac:dyDescent="0.2">
      <c r="A21" s="355">
        <v>78</v>
      </c>
      <c r="B21" s="340">
        <v>14</v>
      </c>
      <c r="C21" s="341">
        <f t="shared" si="0"/>
        <v>1162.4032432141955</v>
      </c>
      <c r="D21" s="341">
        <f t="shared" si="0"/>
        <v>2104.4963264379426</v>
      </c>
      <c r="E21" s="342">
        <f t="shared" si="0"/>
        <v>5332.3206503642105</v>
      </c>
      <c r="F21" s="356">
        <f t="shared" ca="1" si="1"/>
        <v>605.86066537303623</v>
      </c>
      <c r="G21" s="343">
        <f t="shared" ca="1" si="2"/>
        <v>64107.178955603726</v>
      </c>
      <c r="H21" s="344">
        <f t="shared" ca="1" si="3"/>
        <v>80907.490615329138</v>
      </c>
      <c r="I21" s="344">
        <f t="shared" ca="1" si="4"/>
        <v>100325.71858058772</v>
      </c>
      <c r="J21" s="357">
        <f t="shared" ca="1" si="5"/>
        <v>122703.56090795586</v>
      </c>
    </row>
    <row r="22" spans="1:10" x14ac:dyDescent="0.2">
      <c r="A22" s="358">
        <v>79</v>
      </c>
      <c r="B22" s="340">
        <v>15</v>
      </c>
      <c r="C22" s="341">
        <f t="shared" si="0"/>
        <v>1232.1474378070473</v>
      </c>
      <c r="D22" s="341">
        <f t="shared" si="0"/>
        <v>2230.7661060242194</v>
      </c>
      <c r="E22" s="342">
        <f t="shared" si="0"/>
        <v>5652.2598893860632</v>
      </c>
      <c r="F22" s="356">
        <f t="shared" ca="1" si="1"/>
        <v>617.97787868049727</v>
      </c>
      <c r="G22" s="343">
        <f t="shared" ca="1" si="2"/>
        <v>58392.187743780887</v>
      </c>
      <c r="H22" s="344">
        <f t="shared" ca="1" si="3"/>
        <v>76431.426314009703</v>
      </c>
      <c r="I22" s="344">
        <f t="shared" ca="1" si="4"/>
        <v>97555.483238242843</v>
      </c>
      <c r="J22" s="357">
        <f t="shared" ca="1" si="5"/>
        <v>122205.09594561729</v>
      </c>
    </row>
    <row r="23" spans="1:10" x14ac:dyDescent="0.2">
      <c r="A23" s="355">
        <v>80</v>
      </c>
      <c r="B23" s="340">
        <v>16</v>
      </c>
      <c r="C23" s="341">
        <f t="shared" si="0"/>
        <v>1306.0762840754701</v>
      </c>
      <c r="D23" s="341">
        <f t="shared" si="0"/>
        <v>2364.6120723856725</v>
      </c>
      <c r="E23" s="342">
        <f t="shared" si="0"/>
        <v>5991.3954827492271</v>
      </c>
      <c r="F23" s="356">
        <f t="shared" ca="1" si="1"/>
        <v>630.33743625410716</v>
      </c>
      <c r="G23" s="343">
        <f t="shared" ca="1" si="2"/>
        <v>52352.982663993549</v>
      </c>
      <c r="H23" s="344">
        <f t="shared" ca="1" si="3"/>
        <v>71622.072162118842</v>
      </c>
      <c r="I23" s="344">
        <f t="shared" ca="1" si="4"/>
        <v>94491.005703353236</v>
      </c>
      <c r="J23" s="357">
        <f t="shared" ca="1" si="5"/>
        <v>121519.50951320208</v>
      </c>
    </row>
    <row r="24" spans="1:10" x14ac:dyDescent="0.2">
      <c r="A24" s="358">
        <v>81</v>
      </c>
      <c r="B24" s="340">
        <v>17</v>
      </c>
      <c r="C24" s="341">
        <f t="shared" si="0"/>
        <v>1384.4408611199983</v>
      </c>
      <c r="D24" s="341">
        <f t="shared" si="0"/>
        <v>2506.4887967288128</v>
      </c>
      <c r="E24" s="342">
        <f t="shared" si="0"/>
        <v>6350.8792117141811</v>
      </c>
      <c r="F24" s="356">
        <f t="shared" ca="1" si="1"/>
        <v>642.94418497918969</v>
      </c>
      <c r="G24" s="343">
        <f t="shared" ca="1" si="2"/>
        <v>45976.782017570571</v>
      </c>
      <c r="H24" s="344">
        <f t="shared" ca="1" si="3"/>
        <v>66463.011620063306</v>
      </c>
      <c r="I24" s="344">
        <f t="shared" ca="1" si="4"/>
        <v>91114.459257783106</v>
      </c>
      <c r="J24" s="357">
        <f t="shared" ca="1" si="5"/>
        <v>120632.43005105891</v>
      </c>
    </row>
    <row r="25" spans="1:10" x14ac:dyDescent="0.2">
      <c r="A25" s="355">
        <v>82</v>
      </c>
      <c r="B25" s="340">
        <v>18</v>
      </c>
      <c r="C25" s="341">
        <f t="shared" si="0"/>
        <v>1467.5073127871983</v>
      </c>
      <c r="D25" s="341">
        <f t="shared" si="0"/>
        <v>2656.8781245325417</v>
      </c>
      <c r="E25" s="342">
        <f t="shared" si="0"/>
        <v>6731.9319644170328</v>
      </c>
      <c r="F25" s="356">
        <f t="shared" ca="1" si="1"/>
        <v>655.80306867877312</v>
      </c>
      <c r="G25" s="343">
        <f t="shared" ca="1" si="2"/>
        <v>39250.359549228051</v>
      </c>
      <c r="H25" s="344">
        <f t="shared" ca="1" si="3"/>
        <v>60937.109787754751</v>
      </c>
      <c r="I25" s="344">
        <f t="shared" ca="1" si="4"/>
        <v>87407.063555319735</v>
      </c>
      <c r="J25" s="357">
        <f t="shared" ca="1" si="5"/>
        <v>119528.56082052847</v>
      </c>
    </row>
    <row r="26" spans="1:10" x14ac:dyDescent="0.2">
      <c r="A26" s="358">
        <v>83</v>
      </c>
      <c r="B26" s="340">
        <v>19</v>
      </c>
      <c r="C26" s="341">
        <f t="shared" ref="C26:E33" si="6">C25*(1+$J$7)</f>
        <v>1555.5577515544303</v>
      </c>
      <c r="D26" s="341">
        <f t="shared" si="6"/>
        <v>2816.2908120044945</v>
      </c>
      <c r="E26" s="342">
        <f t="shared" si="6"/>
        <v>7135.8478822820553</v>
      </c>
      <c r="F26" s="356">
        <f t="shared" ca="1" si="1"/>
        <v>668.91913005234846</v>
      </c>
      <c r="G26" s="343">
        <f t="shared" ca="1" si="2"/>
        <v>32160.029888257868</v>
      </c>
      <c r="H26" s="344">
        <f t="shared" ca="1" si="3"/>
        <v>55026.483436211638</v>
      </c>
      <c r="I26" s="344">
        <f t="shared" ca="1" si="4"/>
        <v>83349.035694426129</v>
      </c>
      <c r="J26" s="357">
        <f t="shared" ca="1" si="5"/>
        <v>118191.6231354943</v>
      </c>
    </row>
    <row r="27" spans="1:10" x14ac:dyDescent="0.2">
      <c r="A27" s="355">
        <v>84</v>
      </c>
      <c r="B27" s="340">
        <v>20</v>
      </c>
      <c r="C27" s="341">
        <f t="shared" si="6"/>
        <v>1648.8912166476962</v>
      </c>
      <c r="D27" s="341">
        <f t="shared" si="6"/>
        <v>2985.2682607247643</v>
      </c>
      <c r="E27" s="342">
        <f t="shared" si="6"/>
        <v>7563.9987552189787</v>
      </c>
      <c r="F27" s="356">
        <f t="shared" ca="1" si="1"/>
        <v>682.29751265339542</v>
      </c>
      <c r="G27" s="343">
        <f t="shared" ca="1" si="2"/>
        <v>24691.633528509639</v>
      </c>
      <c r="H27" s="344">
        <f t="shared" ca="1" si="3"/>
        <v>48712.469815745731</v>
      </c>
      <c r="I27" s="344">
        <f t="shared" ca="1" si="4"/>
        <v>78919.538819714653</v>
      </c>
      <c r="J27" s="357">
        <f t="shared" ca="1" si="5"/>
        <v>116604.29616267278</v>
      </c>
    </row>
    <row r="28" spans="1:10" x14ac:dyDescent="0.2">
      <c r="A28" s="358">
        <v>85</v>
      </c>
      <c r="B28" s="340">
        <v>21</v>
      </c>
      <c r="C28" s="341">
        <f t="shared" si="6"/>
        <v>1747.824689646558</v>
      </c>
      <c r="D28" s="341">
        <f t="shared" si="6"/>
        <v>3164.3843563682503</v>
      </c>
      <c r="E28" s="342">
        <f t="shared" si="6"/>
        <v>8017.8386805321179</v>
      </c>
      <c r="F28" s="356">
        <f t="shared" ca="1" si="1"/>
        <v>695.94346290646331</v>
      </c>
      <c r="G28" s="343">
        <f t="shared" ca="1" si="2"/>
        <v>16830.521332841043</v>
      </c>
      <c r="H28" s="344">
        <f t="shared" ca="1" si="3"/>
        <v>41975.594191302895</v>
      </c>
      <c r="I28" s="344">
        <f t="shared" ca="1" si="4"/>
        <v>74096.628128078955</v>
      </c>
      <c r="J28" s="357">
        <f t="shared" ca="1" si="5"/>
        <v>114748.15308426293</v>
      </c>
    </row>
    <row r="29" spans="1:10" x14ac:dyDescent="0.2">
      <c r="A29" s="355">
        <v>86</v>
      </c>
      <c r="B29" s="340">
        <v>22</v>
      </c>
      <c r="C29" s="341">
        <f t="shared" si="6"/>
        <v>1852.6941710253516</v>
      </c>
      <c r="D29" s="341">
        <f t="shared" si="6"/>
        <v>3354.2474177503454</v>
      </c>
      <c r="E29" s="342">
        <f t="shared" si="6"/>
        <v>8498.9090013640453</v>
      </c>
      <c r="F29" s="356">
        <f t="shared" ca="1" si="1"/>
        <v>709.86233216459277</v>
      </c>
      <c r="G29" s="343">
        <f t="shared" ca="1" si="2"/>
        <v>8561.5385472719081</v>
      </c>
      <c r="H29" s="344">
        <f t="shared" ca="1" si="3"/>
        <v>34795.536053540898</v>
      </c>
      <c r="I29" s="344">
        <f t="shared" ca="1" si="4"/>
        <v>68857.194149209041</v>
      </c>
      <c r="J29" s="357">
        <f t="shared" ca="1" si="5"/>
        <v>112603.5934041851</v>
      </c>
    </row>
    <row r="30" spans="1:10" x14ac:dyDescent="0.2">
      <c r="A30" s="358">
        <v>87</v>
      </c>
      <c r="B30" s="340">
        <v>23</v>
      </c>
      <c r="C30" s="341">
        <f t="shared" si="6"/>
        <v>1963.8558212868727</v>
      </c>
      <c r="D30" s="341">
        <f t="shared" si="6"/>
        <v>3555.5022628153665</v>
      </c>
      <c r="E30" s="342">
        <f t="shared" si="6"/>
        <v>9008.8435414458891</v>
      </c>
      <c r="F30" s="356">
        <f t="shared" ca="1" si="1"/>
        <v>724.05957880788401</v>
      </c>
      <c r="G30" s="343">
        <f t="shared" ca="1" si="2"/>
        <v>0</v>
      </c>
      <c r="H30" s="344">
        <f t="shared" ca="1" si="3"/>
        <v>27151.093952160143</v>
      </c>
      <c r="I30" s="344">
        <f t="shared" ca="1" si="4"/>
        <v>63176.903163690156</v>
      </c>
      <c r="J30" s="357">
        <f t="shared" ca="1" si="5"/>
        <v>110149.77116599993</v>
      </c>
    </row>
    <row r="31" spans="1:10" x14ac:dyDescent="0.2">
      <c r="A31" s="355">
        <v>88</v>
      </c>
      <c r="B31" s="340">
        <v>24</v>
      </c>
      <c r="C31" s="341">
        <f t="shared" si="6"/>
        <v>2081.6871705640851</v>
      </c>
      <c r="D31" s="341">
        <f t="shared" si="6"/>
        <v>3768.8323985842885</v>
      </c>
      <c r="E31" s="342">
        <f t="shared" si="6"/>
        <v>9549.374153932642</v>
      </c>
      <c r="F31" s="356">
        <f t="shared" ca="1" si="1"/>
        <v>738.54077038404216</v>
      </c>
      <c r="G31" s="343">
        <f t="shared" ca="1" si="2"/>
        <v>0</v>
      </c>
      <c r="H31" s="344">
        <f t="shared" ca="1" si="3"/>
        <v>19020.148895853701</v>
      </c>
      <c r="I31" s="344">
        <f t="shared" ca="1" si="4"/>
        <v>57030.134615035735</v>
      </c>
      <c r="J31" s="357">
        <f t="shared" ca="1" si="5"/>
        <v>107364.51883667492</v>
      </c>
    </row>
    <row r="32" spans="1:10" ht="13.5" thickBot="1" x14ac:dyDescent="0.25">
      <c r="A32" s="358">
        <v>89</v>
      </c>
      <c r="B32" s="340">
        <v>25</v>
      </c>
      <c r="C32" s="341">
        <f t="shared" si="6"/>
        <v>2206.5884007979303</v>
      </c>
      <c r="D32" s="341">
        <f t="shared" si="6"/>
        <v>3994.9623424993461</v>
      </c>
      <c r="E32" s="342">
        <f t="shared" si="6"/>
        <v>10122.336603168602</v>
      </c>
      <c r="F32" s="359">
        <f t="shared" ca="1" si="1"/>
        <v>753.31158579172325</v>
      </c>
      <c r="G32" s="343">
        <f t="shared" ca="1" si="2"/>
        <v>0</v>
      </c>
      <c r="H32" s="344">
        <f t="shared" ca="1" si="3"/>
        <v>10379.626261007143</v>
      </c>
      <c r="I32" s="344">
        <f t="shared" ca="1" si="4"/>
        <v>50389.915364811815</v>
      </c>
      <c r="J32" s="357">
        <f t="shared" ca="1" si="5"/>
        <v>104224.2665956047</v>
      </c>
    </row>
    <row r="33" spans="1:10" ht="13.5" thickTop="1" x14ac:dyDescent="0.2">
      <c r="A33" s="360">
        <v>90</v>
      </c>
      <c r="B33" s="361">
        <v>26</v>
      </c>
      <c r="C33" s="362">
        <f t="shared" si="6"/>
        <v>2338.9837048458062</v>
      </c>
      <c r="D33" s="362">
        <f t="shared" si="6"/>
        <v>4234.6600830493071</v>
      </c>
      <c r="E33" s="363">
        <f t="shared" si="6"/>
        <v>10729.676799358718</v>
      </c>
      <c r="F33" s="364">
        <f t="shared" ca="1" si="1"/>
        <v>768.37781750755767</v>
      </c>
      <c r="G33" s="365">
        <f t="shared" ca="1" si="2"/>
        <v>0</v>
      </c>
      <c r="H33" s="366">
        <f t="shared" ca="1" si="3"/>
        <v>1205.4561489531086</v>
      </c>
      <c r="I33" s="366">
        <f t="shared" ca="1" si="4"/>
        <v>43227.850632457186</v>
      </c>
      <c r="J33" s="367">
        <f t="shared" ca="1" si="5"/>
        <v>100703.95675264485</v>
      </c>
    </row>
  </sheetData>
  <mergeCells count="1">
    <mergeCell ref="G6:J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39"/>
  <sheetViews>
    <sheetView workbookViewId="0">
      <selection activeCell="A34" sqref="A1:A34"/>
    </sheetView>
  </sheetViews>
  <sheetFormatPr defaultRowHeight="12.75" x14ac:dyDescent="0.2"/>
  <cols>
    <col min="1" max="1" width="87.7109375" customWidth="1"/>
  </cols>
  <sheetData>
    <row r="1" spans="1:11" x14ac:dyDescent="0.2">
      <c r="A1" s="10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x14ac:dyDescent="0.2">
      <c r="A2" s="297" t="s">
        <v>198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x14ac:dyDescent="0.2">
      <c r="A3" s="297" t="s">
        <v>199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x14ac:dyDescent="0.2">
      <c r="A4" s="297" t="s">
        <v>200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x14ac:dyDescent="0.2">
      <c r="A5" s="297" t="s">
        <v>201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x14ac:dyDescent="0.2">
      <c r="A6" s="297" t="s">
        <v>219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x14ac:dyDescent="0.2">
      <c r="A7" s="297" t="s">
        <v>202</v>
      </c>
      <c r="B7" s="9"/>
      <c r="C7" s="9"/>
      <c r="D7" s="9"/>
      <c r="E7" s="9"/>
      <c r="F7" s="9"/>
      <c r="G7" s="9"/>
      <c r="H7" s="9"/>
      <c r="I7" s="9"/>
      <c r="J7" s="9"/>
      <c r="K7" s="9"/>
    </row>
    <row r="8" spans="1:11" x14ac:dyDescent="0.2">
      <c r="A8" s="379"/>
      <c r="B8" s="9"/>
      <c r="C8" s="9"/>
      <c r="D8" s="9"/>
      <c r="E8" s="9"/>
      <c r="F8" s="9"/>
      <c r="G8" s="9"/>
      <c r="H8" s="9"/>
      <c r="I8" s="9"/>
      <c r="J8" s="9"/>
      <c r="K8" s="9"/>
    </row>
    <row r="9" spans="1:11" x14ac:dyDescent="0.2">
      <c r="A9" s="297"/>
      <c r="B9" s="9"/>
      <c r="C9" s="9"/>
      <c r="D9" s="9"/>
      <c r="E9" s="9"/>
      <c r="F9" s="9"/>
      <c r="G9" s="9"/>
      <c r="H9" s="9"/>
      <c r="I9" s="9"/>
      <c r="J9" s="9"/>
      <c r="K9" s="9"/>
    </row>
    <row r="10" spans="1:11" x14ac:dyDescent="0.2">
      <c r="A10" s="297" t="s">
        <v>203</v>
      </c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11" x14ac:dyDescent="0.2">
      <c r="A11" s="297" t="s">
        <v>204</v>
      </c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x14ac:dyDescent="0.2">
      <c r="A12" s="297" t="s">
        <v>205</v>
      </c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x14ac:dyDescent="0.2">
      <c r="A13" s="297" t="s">
        <v>206</v>
      </c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1" x14ac:dyDescent="0.2">
      <c r="A14" s="297" t="s">
        <v>207</v>
      </c>
      <c r="B14" s="9"/>
      <c r="C14" s="9"/>
      <c r="D14" s="9"/>
      <c r="E14" s="9"/>
      <c r="F14" s="9"/>
      <c r="G14" s="9"/>
      <c r="H14" s="9"/>
      <c r="I14" s="9"/>
      <c r="J14" s="9"/>
      <c r="K14" s="9"/>
    </row>
    <row r="15" spans="1:11" x14ac:dyDescent="0.2">
      <c r="A15" s="297" t="s">
        <v>208</v>
      </c>
      <c r="B15" s="9"/>
      <c r="C15" s="9"/>
      <c r="D15" s="9"/>
      <c r="E15" s="9"/>
      <c r="F15" s="9"/>
      <c r="G15" s="9"/>
      <c r="H15" s="9"/>
      <c r="I15" s="9"/>
      <c r="J15" s="9"/>
      <c r="K15" s="9"/>
    </row>
    <row r="16" spans="1:11" x14ac:dyDescent="0.2">
      <c r="A16" s="297" t="s">
        <v>209</v>
      </c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1" x14ac:dyDescent="0.2">
      <c r="A17" s="297"/>
      <c r="B17" s="9"/>
      <c r="C17" s="9"/>
      <c r="D17" s="9"/>
      <c r="E17" s="9"/>
      <c r="F17" s="9"/>
      <c r="G17" s="9"/>
      <c r="H17" s="9"/>
      <c r="I17" s="9"/>
      <c r="J17" s="9"/>
      <c r="K17" s="9"/>
    </row>
    <row r="18" spans="1:11" x14ac:dyDescent="0.2">
      <c r="A18" s="297"/>
      <c r="B18" s="9"/>
      <c r="C18" s="9"/>
      <c r="D18" s="9"/>
      <c r="E18" s="9"/>
      <c r="F18" s="9"/>
      <c r="G18" s="9"/>
      <c r="H18" s="9"/>
      <c r="I18" s="9"/>
      <c r="J18" s="9"/>
      <c r="K18" s="9"/>
    </row>
    <row r="19" spans="1:11" x14ac:dyDescent="0.2">
      <c r="A19" s="58" t="s">
        <v>210</v>
      </c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1" x14ac:dyDescent="0.2">
      <c r="A20" s="297"/>
      <c r="B20" s="9"/>
      <c r="C20" s="9"/>
      <c r="D20" s="9"/>
      <c r="E20" s="9"/>
      <c r="F20" s="9"/>
      <c r="G20" s="9"/>
      <c r="H20" s="9"/>
      <c r="I20" s="9"/>
      <c r="J20" s="9"/>
      <c r="K20" s="9"/>
    </row>
    <row r="21" spans="1:11" x14ac:dyDescent="0.2">
      <c r="A21" s="297" t="s">
        <v>211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x14ac:dyDescent="0.2">
      <c r="A22" s="297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">
      <c r="A23" s="297" t="s">
        <v>212</v>
      </c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">
      <c r="A24" s="297" t="s">
        <v>213</v>
      </c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x14ac:dyDescent="0.2">
      <c r="A25" s="297" t="s">
        <v>214</v>
      </c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 x14ac:dyDescent="0.2">
      <c r="A26" s="297"/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 x14ac:dyDescent="0.2">
      <c r="A27" s="58" t="s">
        <v>215</v>
      </c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x14ac:dyDescent="0.2">
      <c r="A28" s="58" t="s">
        <v>333</v>
      </c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">
      <c r="A29" s="297"/>
      <c r="B29" s="9"/>
      <c r="C29" s="9"/>
      <c r="D29" s="9"/>
      <c r="E29" s="9"/>
      <c r="F29" s="9"/>
      <c r="G29" s="9"/>
      <c r="H29" s="9"/>
      <c r="I29" s="9"/>
      <c r="J29" s="9"/>
      <c r="K29" s="9"/>
    </row>
    <row r="30" spans="1:11" x14ac:dyDescent="0.2">
      <c r="A30" s="297" t="s">
        <v>218</v>
      </c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x14ac:dyDescent="0.2">
      <c r="A31" s="297" t="s">
        <v>359</v>
      </c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x14ac:dyDescent="0.2">
      <c r="A32" s="297" t="s">
        <v>216</v>
      </c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">
      <c r="A33" s="297" t="s">
        <v>217</v>
      </c>
      <c r="B33" s="9"/>
      <c r="C33" s="9"/>
      <c r="D33" s="9"/>
      <c r="E33" s="9"/>
      <c r="F33" s="9"/>
      <c r="G33" s="9"/>
      <c r="H33" s="9"/>
      <c r="I33" s="9"/>
      <c r="J33" s="9"/>
      <c r="K33" s="9"/>
    </row>
    <row r="34" spans="1:11" x14ac:dyDescent="0.2">
      <c r="A34" s="297" t="s">
        <v>334</v>
      </c>
      <c r="B34" s="9"/>
      <c r="C34" s="9"/>
      <c r="D34" s="9"/>
      <c r="E34" s="9"/>
      <c r="F34" s="9"/>
      <c r="G34" s="9"/>
      <c r="H34" s="9"/>
      <c r="I34" s="9"/>
      <c r="J34" s="9"/>
      <c r="K34" s="9"/>
    </row>
    <row r="35" spans="1:11" x14ac:dyDescent="0.2">
      <c r="A35" s="10"/>
      <c r="B35" s="9"/>
      <c r="C35" s="9"/>
      <c r="D35" s="9"/>
      <c r="E35" s="9"/>
      <c r="F35" s="9"/>
      <c r="G35" s="9"/>
      <c r="H35" s="9"/>
      <c r="I35" s="9"/>
      <c r="J35" s="9"/>
      <c r="K35" s="9"/>
    </row>
    <row r="36" spans="1:11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</row>
    <row r="37" spans="1:11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</row>
  </sheetData>
  <phoneticPr fontId="11" type="noConversion"/>
  <pageMargins left="0.75" right="0.75" top="1" bottom="1" header="0.5" footer="0.5"/>
  <pageSetup orientation="portrait" horizontalDpi="4294967293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5"/>
  <sheetViews>
    <sheetView showGridLines="0" workbookViewId="0">
      <selection activeCell="E2" sqref="E2"/>
    </sheetView>
  </sheetViews>
  <sheetFormatPr defaultRowHeight="12.75" x14ac:dyDescent="0.2"/>
  <cols>
    <col min="1" max="1" width="27.7109375" customWidth="1"/>
    <col min="2" max="3" width="10.7109375" customWidth="1"/>
    <col min="4" max="5" width="11.7109375" customWidth="1"/>
  </cols>
  <sheetData>
    <row r="1" spans="1:5" x14ac:dyDescent="0.2">
      <c r="A1" s="273" t="s">
        <v>33</v>
      </c>
      <c r="B1" s="274" t="s">
        <v>380</v>
      </c>
      <c r="C1" s="275" t="s">
        <v>149</v>
      </c>
      <c r="D1" s="275" t="s">
        <v>389</v>
      </c>
      <c r="E1" s="275" t="s">
        <v>392</v>
      </c>
    </row>
    <row r="2" spans="1:5" x14ac:dyDescent="0.2">
      <c r="A2" s="276" t="s">
        <v>37</v>
      </c>
      <c r="B2" s="277" t="s">
        <v>38</v>
      </c>
      <c r="C2" s="278"/>
      <c r="D2" s="279">
        <v>325000</v>
      </c>
      <c r="E2" s="279">
        <v>325000</v>
      </c>
    </row>
    <row r="3" spans="1:5" x14ac:dyDescent="0.2">
      <c r="A3" s="276" t="s">
        <v>326</v>
      </c>
      <c r="B3" s="277"/>
      <c r="C3" s="280"/>
      <c r="D3" s="281">
        <v>0</v>
      </c>
      <c r="E3" s="281">
        <v>0</v>
      </c>
    </row>
    <row r="4" spans="1:5" x14ac:dyDescent="0.2">
      <c r="A4" s="276" t="s">
        <v>357</v>
      </c>
      <c r="B4" s="277"/>
      <c r="C4" s="280"/>
      <c r="D4" s="281">
        <v>0</v>
      </c>
      <c r="E4" s="281">
        <v>0</v>
      </c>
    </row>
    <row r="5" spans="1:5" x14ac:dyDescent="0.2">
      <c r="A5" s="276" t="s">
        <v>300</v>
      </c>
      <c r="B5" s="277"/>
      <c r="C5" s="280"/>
      <c r="D5" s="281">
        <v>0</v>
      </c>
      <c r="E5" s="281">
        <v>0</v>
      </c>
    </row>
    <row r="6" spans="1:5" x14ac:dyDescent="0.2">
      <c r="A6" s="276" t="s">
        <v>105</v>
      </c>
      <c r="B6" s="277"/>
      <c r="C6" s="280"/>
      <c r="D6" s="281">
        <v>0</v>
      </c>
      <c r="E6" s="281">
        <v>0</v>
      </c>
    </row>
    <row r="7" spans="1:5" ht="15" x14ac:dyDescent="0.35">
      <c r="A7" s="283"/>
      <c r="B7" s="277"/>
      <c r="C7" s="284"/>
      <c r="D7" s="285">
        <v>0</v>
      </c>
      <c r="E7" s="285">
        <v>0</v>
      </c>
    </row>
    <row r="8" spans="1:5" x14ac:dyDescent="0.2">
      <c r="A8" s="276" t="s">
        <v>183</v>
      </c>
      <c r="B8" s="277"/>
      <c r="C8" s="276"/>
      <c r="D8" s="287">
        <f>SUM(D2:D7)</f>
        <v>325000</v>
      </c>
      <c r="E8" s="287">
        <f>SUM(E2:E7)</f>
        <v>325000</v>
      </c>
    </row>
    <row r="9" spans="1:5" x14ac:dyDescent="0.2">
      <c r="A9" s="273" t="s">
        <v>34</v>
      </c>
      <c r="B9" s="277"/>
      <c r="C9" s="276"/>
      <c r="D9" s="288"/>
      <c r="E9" s="288"/>
    </row>
    <row r="10" spans="1:5" x14ac:dyDescent="0.2">
      <c r="A10" s="283" t="s">
        <v>256</v>
      </c>
      <c r="B10" s="277"/>
      <c r="C10" s="276"/>
      <c r="D10" s="280">
        <v>0</v>
      </c>
      <c r="E10" s="280">
        <v>0</v>
      </c>
    </row>
    <row r="11" spans="1:5" x14ac:dyDescent="0.2">
      <c r="A11" s="283" t="s">
        <v>257</v>
      </c>
      <c r="B11" s="277"/>
      <c r="C11" s="276"/>
      <c r="D11" s="280">
        <v>0</v>
      </c>
      <c r="E11" s="280">
        <v>0</v>
      </c>
    </row>
    <row r="12" spans="1:5" x14ac:dyDescent="0.2">
      <c r="A12" s="283" t="s">
        <v>289</v>
      </c>
      <c r="B12" s="277" t="s">
        <v>358</v>
      </c>
      <c r="C12" s="276"/>
      <c r="D12" s="280">
        <v>0</v>
      </c>
      <c r="E12" s="280">
        <v>0</v>
      </c>
    </row>
    <row r="13" spans="1:5" x14ac:dyDescent="0.2">
      <c r="A13" s="283" t="s">
        <v>290</v>
      </c>
      <c r="B13" s="277" t="s">
        <v>358</v>
      </c>
      <c r="C13" s="276"/>
      <c r="D13" s="280">
        <v>0</v>
      </c>
      <c r="E13" s="280">
        <v>0</v>
      </c>
    </row>
    <row r="14" spans="1:5" ht="15" x14ac:dyDescent="0.35">
      <c r="A14" s="283" t="s">
        <v>367</v>
      </c>
      <c r="B14" s="277" t="s">
        <v>358</v>
      </c>
      <c r="C14" s="276"/>
      <c r="D14" s="289">
        <v>0</v>
      </c>
      <c r="E14" s="289">
        <v>0</v>
      </c>
    </row>
    <row r="15" spans="1:5" x14ac:dyDescent="0.2">
      <c r="A15" s="276" t="s">
        <v>183</v>
      </c>
      <c r="B15" s="277"/>
      <c r="C15" s="276"/>
      <c r="D15" s="278">
        <f>SUM(D10:D14)</f>
        <v>0</v>
      </c>
      <c r="E15" s="278">
        <f>SUM(E10:E14)</f>
        <v>0</v>
      </c>
    </row>
    <row r="16" spans="1:5" x14ac:dyDescent="0.2">
      <c r="A16" s="273" t="s">
        <v>35</v>
      </c>
      <c r="B16" s="277"/>
      <c r="C16" s="282"/>
      <c r="D16" s="280"/>
      <c r="E16" s="280"/>
    </row>
    <row r="17" spans="1:5" x14ac:dyDescent="0.2">
      <c r="A17" s="276" t="s">
        <v>355</v>
      </c>
      <c r="B17" s="277"/>
      <c r="C17" s="282"/>
      <c r="D17" s="280">
        <f>160405.7+224427.57</f>
        <v>384833.27</v>
      </c>
      <c r="E17" s="280">
        <f>27851.4+65000</f>
        <v>92851.4</v>
      </c>
    </row>
    <row r="18" spans="1:5" x14ac:dyDescent="0.2">
      <c r="A18" s="276" t="s">
        <v>382</v>
      </c>
      <c r="B18" s="277"/>
      <c r="C18" s="282"/>
      <c r="D18" s="280">
        <v>21256.959999999999</v>
      </c>
      <c r="E18" s="280">
        <v>0</v>
      </c>
    </row>
    <row r="19" spans="1:5" x14ac:dyDescent="0.2">
      <c r="A19" s="276" t="s">
        <v>302</v>
      </c>
      <c r="B19" s="277"/>
      <c r="C19" s="282"/>
      <c r="D19" s="280">
        <v>0</v>
      </c>
      <c r="E19" s="280">
        <v>0</v>
      </c>
    </row>
    <row r="20" spans="1:5" x14ac:dyDescent="0.2">
      <c r="A20" s="276" t="s">
        <v>327</v>
      </c>
      <c r="B20" s="277"/>
      <c r="C20" s="282"/>
      <c r="D20" s="280">
        <v>0</v>
      </c>
      <c r="E20" s="280">
        <v>0</v>
      </c>
    </row>
    <row r="21" spans="1:5" x14ac:dyDescent="0.2">
      <c r="A21" s="276" t="s">
        <v>368</v>
      </c>
      <c r="B21" s="277"/>
      <c r="C21" s="282"/>
      <c r="D21" s="280">
        <v>0</v>
      </c>
      <c r="E21" s="280">
        <v>0</v>
      </c>
    </row>
    <row r="22" spans="1:5" ht="15" x14ac:dyDescent="0.35">
      <c r="A22" s="276" t="s">
        <v>381</v>
      </c>
      <c r="B22" s="290"/>
      <c r="C22" s="286"/>
      <c r="D22" s="280">
        <v>0</v>
      </c>
      <c r="E22" s="280">
        <v>4281.0200000000004</v>
      </c>
    </row>
    <row r="23" spans="1:5" ht="15" x14ac:dyDescent="0.35">
      <c r="A23" s="276" t="s">
        <v>183</v>
      </c>
      <c r="B23" s="290"/>
      <c r="C23" s="282"/>
      <c r="D23" s="289">
        <f>SUM(D17:D22)</f>
        <v>406090.23000000004</v>
      </c>
      <c r="E23" s="289">
        <f>SUM(E17:E22)</f>
        <v>97132.42</v>
      </c>
    </row>
    <row r="24" spans="1:5" x14ac:dyDescent="0.2">
      <c r="A24" s="273" t="s">
        <v>36</v>
      </c>
      <c r="B24" s="276"/>
      <c r="C24" s="282"/>
      <c r="D24" s="291">
        <f>D8+D15+D23</f>
        <v>731090.23</v>
      </c>
      <c r="E24" s="291">
        <f>E8+E15+E23</f>
        <v>422132.42</v>
      </c>
    </row>
    <row r="25" spans="1:5" x14ac:dyDescent="0.2">
      <c r="A25" s="276"/>
      <c r="B25" s="276"/>
      <c r="C25" s="282"/>
      <c r="D25" s="292"/>
      <c r="E25" s="292"/>
    </row>
    <row r="26" spans="1:5" ht="5.0999999999999996" customHeight="1" x14ac:dyDescent="0.2">
      <c r="A26" s="276"/>
      <c r="B26" s="276"/>
      <c r="C26" s="276"/>
      <c r="D26" s="293"/>
      <c r="E26" s="293"/>
    </row>
    <row r="27" spans="1:5" x14ac:dyDescent="0.2">
      <c r="A27" s="273" t="s">
        <v>39</v>
      </c>
      <c r="B27" s="276"/>
      <c r="C27" s="276"/>
      <c r="D27" s="293"/>
      <c r="E27" s="293"/>
    </row>
    <row r="28" spans="1:5" x14ac:dyDescent="0.2">
      <c r="A28" s="276" t="s">
        <v>301</v>
      </c>
      <c r="B28" s="276" t="s">
        <v>38</v>
      </c>
      <c r="C28" s="282"/>
      <c r="D28" s="294">
        <v>35000</v>
      </c>
      <c r="E28" s="294">
        <v>35000</v>
      </c>
    </row>
    <row r="29" spans="1:5" x14ac:dyDescent="0.2">
      <c r="A29" s="276" t="s">
        <v>369</v>
      </c>
      <c r="B29" s="276"/>
      <c r="C29" s="282"/>
      <c r="D29" s="292">
        <v>0</v>
      </c>
      <c r="E29" s="292">
        <v>0</v>
      </c>
    </row>
    <row r="30" spans="1:5" ht="15" x14ac:dyDescent="0.35">
      <c r="A30" s="276" t="s">
        <v>288</v>
      </c>
      <c r="B30" s="276"/>
      <c r="C30" s="282"/>
      <c r="D30" s="286">
        <v>0</v>
      </c>
      <c r="E30" s="286">
        <v>0</v>
      </c>
    </row>
    <row r="31" spans="1:5" x14ac:dyDescent="0.2">
      <c r="A31" s="273" t="s">
        <v>41</v>
      </c>
      <c r="B31" s="276"/>
      <c r="C31" s="282"/>
      <c r="D31" s="291">
        <f>SUM(D28:D30)</f>
        <v>35000</v>
      </c>
      <c r="E31" s="291">
        <f>SUM(E28:E30)</f>
        <v>35000</v>
      </c>
    </row>
    <row r="32" spans="1:5" x14ac:dyDescent="0.2">
      <c r="A32" s="276"/>
      <c r="B32" s="276"/>
      <c r="C32" s="282"/>
      <c r="D32" s="292"/>
      <c r="E32" s="292"/>
    </row>
    <row r="33" spans="1:5" x14ac:dyDescent="0.2">
      <c r="A33" s="273" t="s">
        <v>42</v>
      </c>
      <c r="B33" s="295">
        <f ca="1">TODAY()</f>
        <v>41904</v>
      </c>
      <c r="C33" s="282"/>
      <c r="D33" s="291">
        <f>D24-D31</f>
        <v>696090.23</v>
      </c>
      <c r="E33" s="291">
        <f>E24-E31</f>
        <v>387132.42</v>
      </c>
    </row>
    <row r="34" spans="1:5" x14ac:dyDescent="0.2">
      <c r="A34" s="204"/>
      <c r="B34" s="204"/>
      <c r="C34" s="204"/>
      <c r="D34" s="205"/>
    </row>
    <row r="35" spans="1:5" x14ac:dyDescent="0.2">
      <c r="A35" s="16"/>
      <c r="B35" s="16"/>
      <c r="C35" s="16"/>
      <c r="D35" s="17"/>
    </row>
    <row r="36" spans="1:5" x14ac:dyDescent="0.2">
      <c r="A36" s="16"/>
      <c r="B36" s="16"/>
      <c r="C36" s="16"/>
      <c r="D36" s="16"/>
    </row>
    <row r="37" spans="1:5" x14ac:dyDescent="0.2">
      <c r="A37" s="16"/>
      <c r="B37" s="16"/>
      <c r="C37" s="16"/>
      <c r="D37" s="16"/>
    </row>
    <row r="38" spans="1:5" x14ac:dyDescent="0.2">
      <c r="A38" s="16"/>
      <c r="B38" s="16"/>
      <c r="C38" s="16"/>
      <c r="D38" s="16"/>
    </row>
    <row r="39" spans="1:5" x14ac:dyDescent="0.2">
      <c r="A39" s="16"/>
      <c r="B39" s="16"/>
      <c r="C39" s="16"/>
      <c r="D39" s="16"/>
    </row>
    <row r="40" spans="1:5" x14ac:dyDescent="0.2">
      <c r="A40" s="16"/>
      <c r="B40" s="16"/>
      <c r="C40" s="16"/>
      <c r="D40" s="16"/>
    </row>
    <row r="41" spans="1:5" x14ac:dyDescent="0.2">
      <c r="A41" s="16"/>
      <c r="B41" s="16"/>
      <c r="C41" s="16"/>
      <c r="D41" s="16"/>
    </row>
    <row r="42" spans="1:5" x14ac:dyDescent="0.2">
      <c r="A42" s="16"/>
      <c r="B42" s="16"/>
      <c r="C42" s="16"/>
      <c r="D42" s="16"/>
    </row>
    <row r="43" spans="1:5" x14ac:dyDescent="0.2">
      <c r="A43" s="16"/>
      <c r="B43" s="16"/>
      <c r="C43" s="16"/>
      <c r="D43" s="16"/>
    </row>
    <row r="44" spans="1:5" x14ac:dyDescent="0.2">
      <c r="A44" s="16"/>
      <c r="B44" s="16"/>
      <c r="C44" s="16"/>
      <c r="D44" s="16"/>
    </row>
    <row r="45" spans="1:5" x14ac:dyDescent="0.2">
      <c r="A45" s="16"/>
      <c r="B45" s="16"/>
      <c r="C45" s="16"/>
      <c r="D45" s="16"/>
    </row>
    <row r="46" spans="1:5" x14ac:dyDescent="0.2">
      <c r="A46" s="16"/>
      <c r="B46" s="16"/>
      <c r="C46" s="16"/>
      <c r="D46" s="16"/>
    </row>
    <row r="47" spans="1:5" x14ac:dyDescent="0.2">
      <c r="A47" s="16"/>
      <c r="B47" s="16"/>
      <c r="C47" s="16"/>
      <c r="D47" s="16"/>
    </row>
    <row r="48" spans="1:5" x14ac:dyDescent="0.2">
      <c r="A48" s="16"/>
      <c r="B48" s="16"/>
      <c r="C48" s="16"/>
      <c r="D48" s="16"/>
    </row>
    <row r="49" spans="1:4" x14ac:dyDescent="0.2">
      <c r="A49" s="16"/>
      <c r="B49" s="16"/>
      <c r="C49" s="16"/>
      <c r="D49" s="16"/>
    </row>
    <row r="50" spans="1:4" x14ac:dyDescent="0.2">
      <c r="A50" s="16"/>
      <c r="B50" s="16"/>
      <c r="C50" s="16"/>
      <c r="D50" s="16"/>
    </row>
    <row r="51" spans="1:4" x14ac:dyDescent="0.2">
      <c r="A51" s="16"/>
      <c r="B51" s="16"/>
      <c r="C51" s="16"/>
      <c r="D51" s="16"/>
    </row>
    <row r="52" spans="1:4" x14ac:dyDescent="0.2">
      <c r="A52" s="16"/>
      <c r="B52" s="16"/>
      <c r="C52" s="16"/>
      <c r="D52" s="16"/>
    </row>
    <row r="53" spans="1:4" x14ac:dyDescent="0.2">
      <c r="A53" s="16"/>
      <c r="B53" s="16"/>
      <c r="C53" s="16"/>
      <c r="D53" s="16"/>
    </row>
    <row r="54" spans="1:4" x14ac:dyDescent="0.2">
      <c r="A54" s="16"/>
      <c r="B54" s="16"/>
      <c r="C54" s="16"/>
      <c r="D54" s="16"/>
    </row>
    <row r="55" spans="1:4" x14ac:dyDescent="0.2">
      <c r="A55" s="16"/>
      <c r="B55" s="16"/>
      <c r="C55" s="16"/>
      <c r="D55" s="16"/>
    </row>
    <row r="56" spans="1:4" x14ac:dyDescent="0.2">
      <c r="A56" s="16"/>
      <c r="B56" s="16"/>
      <c r="C56" s="16"/>
      <c r="D56" s="16"/>
    </row>
    <row r="57" spans="1:4" x14ac:dyDescent="0.2">
      <c r="A57" s="16"/>
      <c r="B57" s="16"/>
      <c r="C57" s="16"/>
      <c r="D57" s="16"/>
    </row>
    <row r="58" spans="1:4" x14ac:dyDescent="0.2">
      <c r="A58" s="16"/>
      <c r="B58" s="16"/>
      <c r="C58" s="16"/>
      <c r="D58" s="16"/>
    </row>
    <row r="59" spans="1:4" x14ac:dyDescent="0.2">
      <c r="A59" s="16"/>
      <c r="B59" s="16"/>
      <c r="C59" s="16"/>
      <c r="D59" s="16"/>
    </row>
    <row r="60" spans="1:4" x14ac:dyDescent="0.2">
      <c r="A60" s="16"/>
      <c r="B60" s="16"/>
      <c r="C60" s="16"/>
      <c r="D60" s="16"/>
    </row>
    <row r="61" spans="1:4" x14ac:dyDescent="0.2">
      <c r="A61" s="16"/>
      <c r="B61" s="16"/>
      <c r="C61" s="16"/>
      <c r="D61" s="16"/>
    </row>
    <row r="62" spans="1:4" x14ac:dyDescent="0.2">
      <c r="A62" s="16"/>
      <c r="B62" s="16"/>
      <c r="C62" s="16"/>
      <c r="D62" s="16"/>
    </row>
    <row r="63" spans="1:4" x14ac:dyDescent="0.2">
      <c r="A63" s="16"/>
      <c r="B63" s="16"/>
      <c r="C63" s="16"/>
      <c r="D63" s="16"/>
    </row>
    <row r="64" spans="1:4" x14ac:dyDescent="0.2">
      <c r="A64" s="3"/>
      <c r="B64" s="3"/>
      <c r="C64" s="3"/>
      <c r="D64" s="3"/>
    </row>
    <row r="65" spans="1:4" x14ac:dyDescent="0.2">
      <c r="A65" s="3"/>
      <c r="B65" s="3"/>
      <c r="C65" s="3"/>
      <c r="D65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G2449"/>
  <sheetViews>
    <sheetView showGridLines="0" workbookViewId="0">
      <selection activeCell="F22" sqref="F22"/>
    </sheetView>
  </sheetViews>
  <sheetFormatPr defaultRowHeight="12.75" x14ac:dyDescent="0.2"/>
  <cols>
    <col min="1" max="1" width="35.7109375" customWidth="1"/>
    <col min="2" max="2" width="12.7109375" customWidth="1"/>
    <col min="3" max="3" width="4.7109375" customWidth="1"/>
    <col min="4" max="4" width="12.7109375" customWidth="1"/>
    <col min="5" max="5" width="10.28515625" bestFit="1" customWidth="1"/>
  </cols>
  <sheetData>
    <row r="1" spans="1:7" x14ac:dyDescent="0.2">
      <c r="A1" s="401"/>
      <c r="B1" s="420" t="s">
        <v>43</v>
      </c>
      <c r="C1" s="420"/>
      <c r="D1" s="420" t="s">
        <v>44</v>
      </c>
      <c r="E1" s="18"/>
      <c r="F1" s="7"/>
      <c r="G1" s="19"/>
    </row>
    <row r="2" spans="1:7" x14ac:dyDescent="0.2">
      <c r="A2" s="401" t="s">
        <v>45</v>
      </c>
      <c r="B2" s="421">
        <v>0</v>
      </c>
      <c r="C2" s="401"/>
      <c r="D2" s="422">
        <f>B2*12</f>
        <v>0</v>
      </c>
      <c r="E2" s="7"/>
      <c r="F2" s="7"/>
      <c r="G2" s="19"/>
    </row>
    <row r="3" spans="1:7" x14ac:dyDescent="0.2">
      <c r="A3" s="401" t="s">
        <v>46</v>
      </c>
      <c r="B3" s="423">
        <v>0</v>
      </c>
      <c r="C3" s="401"/>
      <c r="D3" s="424">
        <f t="shared" ref="D3:D35" si="0">B3*12</f>
        <v>0</v>
      </c>
      <c r="E3" s="7"/>
      <c r="F3" s="7"/>
      <c r="G3" s="19"/>
    </row>
    <row r="4" spans="1:7" x14ac:dyDescent="0.2">
      <c r="A4" s="401" t="s">
        <v>152</v>
      </c>
      <c r="B4" s="423">
        <v>0</v>
      </c>
      <c r="C4" s="401"/>
      <c r="D4" s="424">
        <f t="shared" si="0"/>
        <v>0</v>
      </c>
      <c r="E4" s="7"/>
      <c r="F4" s="7"/>
      <c r="G4" s="19"/>
    </row>
    <row r="5" spans="1:7" x14ac:dyDescent="0.2">
      <c r="A5" s="401" t="s">
        <v>303</v>
      </c>
      <c r="B5" s="423">
        <v>0</v>
      </c>
      <c r="C5" s="401"/>
      <c r="D5" s="424">
        <f>B5*12</f>
        <v>0</v>
      </c>
      <c r="E5" s="7"/>
      <c r="F5" s="7"/>
      <c r="G5" s="19"/>
    </row>
    <row r="6" spans="1:7" x14ac:dyDescent="0.2">
      <c r="A6" s="401" t="s">
        <v>147</v>
      </c>
      <c r="B6" s="423">
        <v>0</v>
      </c>
      <c r="C6" s="401"/>
      <c r="D6" s="424">
        <f t="shared" si="0"/>
        <v>0</v>
      </c>
      <c r="E6" s="7"/>
      <c r="F6" s="7"/>
      <c r="G6" s="19"/>
    </row>
    <row r="7" spans="1:7" x14ac:dyDescent="0.2">
      <c r="A7" s="401" t="s">
        <v>268</v>
      </c>
      <c r="B7" s="423">
        <v>0</v>
      </c>
      <c r="C7" s="401"/>
      <c r="D7" s="424">
        <f t="shared" si="0"/>
        <v>0</v>
      </c>
      <c r="E7" s="7"/>
      <c r="F7" s="7"/>
      <c r="G7" s="19"/>
    </row>
    <row r="8" spans="1:7" x14ac:dyDescent="0.2">
      <c r="A8" s="401" t="s">
        <v>282</v>
      </c>
      <c r="B8" s="423">
        <v>0</v>
      </c>
      <c r="C8" s="401"/>
      <c r="D8" s="424">
        <f t="shared" si="0"/>
        <v>0</v>
      </c>
      <c r="E8" s="7"/>
      <c r="F8" s="7"/>
      <c r="G8" s="19"/>
    </row>
    <row r="9" spans="1:7" x14ac:dyDescent="0.2">
      <c r="A9" s="401" t="s">
        <v>283</v>
      </c>
      <c r="B9" s="423">
        <v>0</v>
      </c>
      <c r="C9" s="401"/>
      <c r="D9" s="424">
        <f t="shared" si="0"/>
        <v>0</v>
      </c>
      <c r="E9" s="7"/>
      <c r="F9" s="7"/>
      <c r="G9" s="19"/>
    </row>
    <row r="10" spans="1:7" x14ac:dyDescent="0.2">
      <c r="A10" s="401" t="s">
        <v>153</v>
      </c>
      <c r="B10" s="423">
        <v>0</v>
      </c>
      <c r="C10" s="401"/>
      <c r="D10" s="424">
        <f t="shared" si="0"/>
        <v>0</v>
      </c>
      <c r="E10" s="7"/>
      <c r="F10" s="7"/>
      <c r="G10" s="19"/>
    </row>
    <row r="11" spans="1:7" x14ac:dyDescent="0.2">
      <c r="A11" s="401" t="s">
        <v>284</v>
      </c>
      <c r="B11" s="423">
        <v>0</v>
      </c>
      <c r="C11" s="401"/>
      <c r="D11" s="424">
        <f>B11*12</f>
        <v>0</v>
      </c>
      <c r="E11" s="7"/>
      <c r="F11" s="7"/>
      <c r="G11" s="19"/>
    </row>
    <row r="12" spans="1:7" x14ac:dyDescent="0.2">
      <c r="A12" s="401"/>
      <c r="B12" s="423"/>
      <c r="C12" s="401"/>
      <c r="D12" s="424"/>
      <c r="E12" s="7"/>
      <c r="F12" s="7"/>
      <c r="G12" s="19"/>
    </row>
    <row r="13" spans="1:7" x14ac:dyDescent="0.2">
      <c r="A13" s="401" t="s">
        <v>154</v>
      </c>
      <c r="B13" s="423">
        <v>0</v>
      </c>
      <c r="C13" s="401"/>
      <c r="D13" s="424">
        <f t="shared" si="0"/>
        <v>0</v>
      </c>
      <c r="E13" s="7"/>
      <c r="F13" s="7"/>
      <c r="G13" s="19"/>
    </row>
    <row r="14" spans="1:7" x14ac:dyDescent="0.2">
      <c r="A14" s="401" t="s">
        <v>304</v>
      </c>
      <c r="B14" s="423">
        <v>0</v>
      </c>
      <c r="C14" s="401"/>
      <c r="D14" s="424">
        <f t="shared" si="0"/>
        <v>0</v>
      </c>
      <c r="E14" s="7"/>
      <c r="F14" s="7"/>
      <c r="G14" s="19"/>
    </row>
    <row r="15" spans="1:7" x14ac:dyDescent="0.2">
      <c r="A15" s="401" t="s">
        <v>47</v>
      </c>
      <c r="B15" s="423">
        <v>0</v>
      </c>
      <c r="C15" s="401"/>
      <c r="D15" s="424">
        <f t="shared" si="0"/>
        <v>0</v>
      </c>
      <c r="E15" s="7"/>
      <c r="F15" s="7"/>
      <c r="G15" s="19"/>
    </row>
    <row r="16" spans="1:7" x14ac:dyDescent="0.2">
      <c r="A16" s="401" t="s">
        <v>48</v>
      </c>
      <c r="B16" s="423">
        <v>0</v>
      </c>
      <c r="C16" s="401"/>
      <c r="D16" s="424">
        <f t="shared" si="0"/>
        <v>0</v>
      </c>
      <c r="E16" s="7"/>
      <c r="F16" s="7"/>
      <c r="G16" s="19"/>
    </row>
    <row r="17" spans="1:7" x14ac:dyDescent="0.2">
      <c r="A17" s="401" t="s">
        <v>155</v>
      </c>
      <c r="B17" s="423">
        <v>0</v>
      </c>
      <c r="C17" s="401"/>
      <c r="D17" s="424">
        <f t="shared" si="0"/>
        <v>0</v>
      </c>
      <c r="E17" s="7"/>
      <c r="F17" s="7"/>
      <c r="G17" s="19"/>
    </row>
    <row r="18" spans="1:7" x14ac:dyDescent="0.2">
      <c r="A18" s="401" t="s">
        <v>156</v>
      </c>
      <c r="B18" s="423"/>
      <c r="C18" s="401"/>
      <c r="D18" s="424"/>
      <c r="E18" s="7"/>
      <c r="F18" s="7"/>
      <c r="G18" s="19"/>
    </row>
    <row r="19" spans="1:7" x14ac:dyDescent="0.2">
      <c r="A19" s="401"/>
      <c r="B19" s="423"/>
      <c r="C19" s="401"/>
      <c r="D19" s="424"/>
      <c r="E19" s="7"/>
      <c r="F19" s="7"/>
      <c r="G19" s="19"/>
    </row>
    <row r="20" spans="1:7" x14ac:dyDescent="0.2">
      <c r="A20" s="401" t="s">
        <v>49</v>
      </c>
      <c r="B20" s="423">
        <v>0</v>
      </c>
      <c r="C20" s="401"/>
      <c r="D20" s="424">
        <f t="shared" si="0"/>
        <v>0</v>
      </c>
      <c r="E20" s="7"/>
      <c r="F20" s="7"/>
      <c r="G20" s="19"/>
    </row>
    <row r="21" spans="1:7" x14ac:dyDescent="0.2">
      <c r="A21" s="401" t="s">
        <v>50</v>
      </c>
      <c r="B21" s="423">
        <v>0</v>
      </c>
      <c r="C21" s="401"/>
      <c r="D21" s="424">
        <f t="shared" si="0"/>
        <v>0</v>
      </c>
      <c r="E21" s="7"/>
      <c r="F21" s="7"/>
      <c r="G21" s="19"/>
    </row>
    <row r="22" spans="1:7" x14ac:dyDescent="0.2">
      <c r="A22" s="401" t="s">
        <v>81</v>
      </c>
      <c r="B22" s="423">
        <v>0</v>
      </c>
      <c r="C22" s="401"/>
      <c r="D22" s="424">
        <f t="shared" si="0"/>
        <v>0</v>
      </c>
      <c r="E22" s="7"/>
      <c r="F22" s="7"/>
      <c r="G22" s="19"/>
    </row>
    <row r="23" spans="1:7" x14ac:dyDescent="0.2">
      <c r="A23" s="401" t="s">
        <v>305</v>
      </c>
      <c r="B23" s="423">
        <v>0</v>
      </c>
      <c r="C23" s="401"/>
      <c r="D23" s="424">
        <f t="shared" si="0"/>
        <v>0</v>
      </c>
      <c r="E23" s="7"/>
      <c r="F23" s="7"/>
      <c r="G23" s="19"/>
    </row>
    <row r="24" spans="1:7" x14ac:dyDescent="0.2">
      <c r="A24" s="401"/>
      <c r="B24" s="423"/>
      <c r="C24" s="401"/>
      <c r="D24" s="424"/>
      <c r="E24" s="7"/>
      <c r="F24" s="7"/>
      <c r="G24" s="19"/>
    </row>
    <row r="25" spans="1:7" x14ac:dyDescent="0.2">
      <c r="A25" s="401" t="s">
        <v>51</v>
      </c>
      <c r="B25" s="423">
        <v>0</v>
      </c>
      <c r="C25" s="401"/>
      <c r="D25" s="424">
        <f t="shared" si="0"/>
        <v>0</v>
      </c>
      <c r="E25" s="7"/>
      <c r="F25" s="7"/>
      <c r="G25" s="19"/>
    </row>
    <row r="26" spans="1:7" x14ac:dyDescent="0.2">
      <c r="A26" s="401" t="s">
        <v>52</v>
      </c>
      <c r="B26" s="423">
        <v>0</v>
      </c>
      <c r="C26" s="401"/>
      <c r="D26" s="424">
        <f t="shared" si="0"/>
        <v>0</v>
      </c>
      <c r="E26" s="7"/>
      <c r="F26" s="7"/>
      <c r="G26" s="19"/>
    </row>
    <row r="27" spans="1:7" x14ac:dyDescent="0.2">
      <c r="A27" s="401" t="s">
        <v>53</v>
      </c>
      <c r="B27" s="423">
        <v>0</v>
      </c>
      <c r="C27" s="401"/>
      <c r="D27" s="424">
        <f t="shared" si="0"/>
        <v>0</v>
      </c>
      <c r="E27" s="7"/>
      <c r="F27" s="7"/>
      <c r="G27" s="19"/>
    </row>
    <row r="28" spans="1:7" x14ac:dyDescent="0.2">
      <c r="A28" s="401"/>
      <c r="B28" s="423"/>
      <c r="C28" s="401"/>
      <c r="D28" s="424"/>
      <c r="E28" s="7"/>
      <c r="F28" s="7"/>
      <c r="G28" s="19"/>
    </row>
    <row r="29" spans="1:7" x14ac:dyDescent="0.2">
      <c r="A29" s="401" t="s">
        <v>54</v>
      </c>
      <c r="B29" s="423">
        <v>0</v>
      </c>
      <c r="C29" s="401"/>
      <c r="D29" s="424">
        <f t="shared" si="0"/>
        <v>0</v>
      </c>
      <c r="E29" s="7"/>
      <c r="F29" s="7"/>
      <c r="G29" s="19"/>
    </row>
    <row r="30" spans="1:7" x14ac:dyDescent="0.2">
      <c r="A30" s="401"/>
      <c r="B30" s="423"/>
      <c r="C30" s="401"/>
      <c r="D30" s="424"/>
      <c r="E30" s="7"/>
      <c r="F30" s="7"/>
      <c r="G30" s="19"/>
    </row>
    <row r="31" spans="1:7" x14ac:dyDescent="0.2">
      <c r="A31" s="401" t="s">
        <v>269</v>
      </c>
      <c r="B31" s="423">
        <v>0</v>
      </c>
      <c r="C31" s="401"/>
      <c r="D31" s="424">
        <v>0</v>
      </c>
      <c r="E31" s="7"/>
      <c r="F31" s="7"/>
      <c r="G31" s="19"/>
    </row>
    <row r="32" spans="1:7" x14ac:dyDescent="0.2">
      <c r="A32" s="401" t="s">
        <v>270</v>
      </c>
      <c r="B32" s="423">
        <v>0</v>
      </c>
      <c r="C32" s="401"/>
      <c r="D32" s="424">
        <f t="shared" si="0"/>
        <v>0</v>
      </c>
      <c r="E32" s="19"/>
      <c r="F32" s="19"/>
      <c r="G32" s="19"/>
    </row>
    <row r="33" spans="1:7" x14ac:dyDescent="0.2">
      <c r="A33" s="401"/>
      <c r="B33" s="423"/>
      <c r="C33" s="401"/>
      <c r="D33" s="424"/>
      <c r="E33" s="19"/>
      <c r="F33" s="19"/>
      <c r="G33" s="19"/>
    </row>
    <row r="34" spans="1:7" x14ac:dyDescent="0.2">
      <c r="A34" s="401" t="s">
        <v>278</v>
      </c>
      <c r="B34" s="423">
        <v>0</v>
      </c>
      <c r="C34" s="401"/>
      <c r="D34" s="424">
        <f t="shared" si="0"/>
        <v>0</v>
      </c>
      <c r="E34" s="19"/>
      <c r="F34" s="19"/>
      <c r="G34" s="19"/>
    </row>
    <row r="35" spans="1:7" ht="15" x14ac:dyDescent="0.35">
      <c r="A35" s="401" t="s">
        <v>55</v>
      </c>
      <c r="B35" s="425">
        <v>0</v>
      </c>
      <c r="C35" s="401"/>
      <c r="D35" s="426">
        <f t="shared" si="0"/>
        <v>0</v>
      </c>
      <c r="E35" s="19"/>
      <c r="F35" s="19"/>
      <c r="G35" s="19"/>
    </row>
    <row r="36" spans="1:7" ht="15" x14ac:dyDescent="0.35">
      <c r="A36" s="401"/>
      <c r="B36" s="402">
        <f>SUM(B2:B35)</f>
        <v>0</v>
      </c>
      <c r="C36" s="401"/>
      <c r="D36" s="403">
        <f>SUM(D2:D35)</f>
        <v>0</v>
      </c>
      <c r="E36" s="18"/>
      <c r="F36" s="19"/>
      <c r="G36" s="19"/>
    </row>
    <row r="37" spans="1:7" ht="5.0999999999999996" customHeight="1" x14ac:dyDescent="0.2">
      <c r="A37" s="19"/>
      <c r="B37" s="19"/>
      <c r="C37" s="19"/>
      <c r="D37" s="19"/>
      <c r="E37" s="19"/>
      <c r="F37" s="19"/>
      <c r="G37" s="19"/>
    </row>
    <row r="38" spans="1:7" x14ac:dyDescent="0.2">
      <c r="A38" s="19"/>
      <c r="B38" s="19"/>
      <c r="C38" s="19"/>
      <c r="D38" s="19"/>
      <c r="E38" s="19"/>
      <c r="F38" s="19"/>
      <c r="G38" s="19"/>
    </row>
    <row r="39" spans="1:7" x14ac:dyDescent="0.2">
      <c r="A39" s="19"/>
      <c r="B39" s="19"/>
      <c r="C39" s="19"/>
      <c r="D39" s="19"/>
      <c r="E39" s="19"/>
      <c r="F39" s="19"/>
      <c r="G39" s="19"/>
    </row>
    <row r="40" spans="1:7" x14ac:dyDescent="0.2">
      <c r="A40" s="19"/>
      <c r="B40" s="19"/>
      <c r="C40" s="19"/>
      <c r="D40" s="19"/>
      <c r="E40" s="19"/>
      <c r="F40" s="19"/>
      <c r="G40" s="19"/>
    </row>
    <row r="41" spans="1:7" x14ac:dyDescent="0.2">
      <c r="B41" s="19"/>
      <c r="C41" s="19"/>
      <c r="D41" s="19"/>
      <c r="E41" s="19"/>
      <c r="F41" s="19"/>
      <c r="G41" s="19"/>
    </row>
    <row r="2449" spans="1:1" x14ac:dyDescent="0.2">
      <c r="A2449" t="s">
        <v>151</v>
      </c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88"/>
  <sheetViews>
    <sheetView showGridLines="0" workbookViewId="0">
      <selection activeCell="D2" sqref="D2"/>
    </sheetView>
  </sheetViews>
  <sheetFormatPr defaultRowHeight="12.75" x14ac:dyDescent="0.2"/>
  <cols>
    <col min="1" max="1" width="35.7109375" customWidth="1"/>
    <col min="2" max="2" width="14.7109375" customWidth="1"/>
    <col min="3" max="3" width="0.85546875" customWidth="1"/>
    <col min="4" max="4" width="14.7109375" customWidth="1"/>
  </cols>
  <sheetData>
    <row r="1" spans="1:6" x14ac:dyDescent="0.2">
      <c r="A1" s="427" t="s">
        <v>296</v>
      </c>
      <c r="B1" s="428" t="s">
        <v>389</v>
      </c>
      <c r="C1" s="420"/>
      <c r="D1" s="428" t="s">
        <v>392</v>
      </c>
      <c r="E1" s="73"/>
      <c r="F1" s="73"/>
    </row>
    <row r="2" spans="1:6" x14ac:dyDescent="0.2">
      <c r="A2" s="429" t="s">
        <v>306</v>
      </c>
      <c r="B2" s="430">
        <f>141659/12</f>
        <v>11804.916666666666</v>
      </c>
      <c r="C2" s="421"/>
      <c r="D2" s="430">
        <f>59232/12</f>
        <v>4936</v>
      </c>
      <c r="E2" s="73"/>
      <c r="F2" s="73"/>
    </row>
    <row r="3" spans="1:6" x14ac:dyDescent="0.2">
      <c r="A3" s="429" t="s">
        <v>350</v>
      </c>
      <c r="B3" s="431">
        <v>0</v>
      </c>
      <c r="C3" s="423"/>
      <c r="D3" s="431">
        <v>0</v>
      </c>
      <c r="E3" s="73"/>
      <c r="F3" s="73"/>
    </row>
    <row r="4" spans="1:6" x14ac:dyDescent="0.2">
      <c r="A4" s="429" t="s">
        <v>371</v>
      </c>
      <c r="B4" s="431">
        <v>0</v>
      </c>
      <c r="C4" s="423"/>
      <c r="D4" s="431">
        <v>0</v>
      </c>
      <c r="E4" s="73"/>
      <c r="F4" s="73"/>
    </row>
    <row r="5" spans="1:6" x14ac:dyDescent="0.2">
      <c r="A5" s="429" t="s">
        <v>294</v>
      </c>
      <c r="B5" s="431">
        <v>0</v>
      </c>
      <c r="C5" s="423"/>
      <c r="D5" s="431">
        <v>0</v>
      </c>
      <c r="E5" s="73"/>
      <c r="F5" s="73"/>
    </row>
    <row r="6" spans="1:6" x14ac:dyDescent="0.2">
      <c r="A6" s="432" t="s">
        <v>356</v>
      </c>
      <c r="B6" s="433">
        <v>0</v>
      </c>
      <c r="C6" s="423"/>
      <c r="D6" s="433">
        <v>0</v>
      </c>
      <c r="E6" s="73"/>
      <c r="F6" s="73"/>
    </row>
    <row r="7" spans="1:6" x14ac:dyDescent="0.2">
      <c r="A7" s="427" t="s">
        <v>271</v>
      </c>
      <c r="B7" s="434">
        <f>SUM(B2:B6)</f>
        <v>11804.916666666666</v>
      </c>
      <c r="C7" s="435"/>
      <c r="D7" s="434">
        <f>SUM(D2:D6)</f>
        <v>4936</v>
      </c>
      <c r="E7" s="73"/>
      <c r="F7" s="73"/>
    </row>
    <row r="8" spans="1:6" x14ac:dyDescent="0.2">
      <c r="A8" s="427" t="s">
        <v>276</v>
      </c>
      <c r="B8" s="435">
        <f>B7*12</f>
        <v>141659</v>
      </c>
      <c r="C8" s="435"/>
      <c r="D8" s="435">
        <f>D7*12</f>
        <v>59232</v>
      </c>
      <c r="E8" s="73"/>
      <c r="F8" s="73"/>
    </row>
    <row r="9" spans="1:6" x14ac:dyDescent="0.2">
      <c r="A9" s="427"/>
      <c r="B9" s="435"/>
      <c r="C9" s="435"/>
      <c r="D9" s="435"/>
      <c r="E9" s="73"/>
      <c r="F9" s="73"/>
    </row>
    <row r="10" spans="1:6" x14ac:dyDescent="0.2">
      <c r="A10" s="374"/>
      <c r="B10" s="431"/>
      <c r="C10" s="423"/>
      <c r="D10" s="431"/>
      <c r="E10" s="73"/>
      <c r="F10" s="73"/>
    </row>
    <row r="11" spans="1:6" x14ac:dyDescent="0.2">
      <c r="A11" s="427" t="s">
        <v>58</v>
      </c>
      <c r="B11" s="431"/>
      <c r="C11" s="423"/>
      <c r="D11" s="431"/>
      <c r="E11" s="73"/>
      <c r="F11" s="73"/>
    </row>
    <row r="12" spans="1:6" x14ac:dyDescent="0.2">
      <c r="A12" s="374" t="s">
        <v>181</v>
      </c>
      <c r="B12" s="430">
        <v>32130</v>
      </c>
      <c r="C12" s="421"/>
      <c r="D12" s="430">
        <v>8483</v>
      </c>
      <c r="E12" s="73"/>
      <c r="F12" s="73"/>
    </row>
    <row r="13" spans="1:6" x14ac:dyDescent="0.2">
      <c r="A13" s="374" t="s">
        <v>59</v>
      </c>
      <c r="B13" s="431">
        <v>2425.5</v>
      </c>
      <c r="C13" s="423"/>
      <c r="D13" s="431">
        <v>2425.5</v>
      </c>
      <c r="E13" s="73"/>
      <c r="F13" s="73"/>
    </row>
    <row r="14" spans="1:6" x14ac:dyDescent="0.2">
      <c r="A14" s="374" t="s">
        <v>60</v>
      </c>
      <c r="B14" s="431">
        <v>891</v>
      </c>
      <c r="C14" s="423"/>
      <c r="D14" s="431">
        <v>891</v>
      </c>
      <c r="E14" s="73"/>
      <c r="F14" s="73"/>
    </row>
    <row r="15" spans="1:6" x14ac:dyDescent="0.2">
      <c r="A15" s="374" t="s">
        <v>61</v>
      </c>
      <c r="B15" s="431">
        <v>0</v>
      </c>
      <c r="C15" s="423"/>
      <c r="D15" s="431">
        <v>0</v>
      </c>
      <c r="E15" s="73"/>
      <c r="F15" s="73"/>
    </row>
    <row r="16" spans="1:6" x14ac:dyDescent="0.2">
      <c r="A16" s="374" t="s">
        <v>62</v>
      </c>
      <c r="B16" s="431">
        <v>0</v>
      </c>
      <c r="C16" s="423"/>
      <c r="D16" s="431">
        <v>0</v>
      </c>
      <c r="E16" s="73"/>
      <c r="F16" s="73"/>
    </row>
    <row r="17" spans="1:6" x14ac:dyDescent="0.2">
      <c r="A17" s="429" t="s">
        <v>180</v>
      </c>
      <c r="B17" s="433">
        <v>0</v>
      </c>
      <c r="C17" s="423"/>
      <c r="D17" s="433">
        <v>0</v>
      </c>
      <c r="E17" s="73"/>
      <c r="F17" s="73"/>
    </row>
    <row r="18" spans="1:6" x14ac:dyDescent="0.2">
      <c r="A18" s="427" t="s">
        <v>63</v>
      </c>
      <c r="B18" s="434">
        <f>SUM(B12:B17)</f>
        <v>35446.5</v>
      </c>
      <c r="C18" s="435"/>
      <c r="D18" s="434">
        <f>SUM(D12:D17)</f>
        <v>11799.5</v>
      </c>
      <c r="E18" s="73"/>
      <c r="F18" s="73"/>
    </row>
    <row r="19" spans="1:6" x14ac:dyDescent="0.2">
      <c r="A19" s="374"/>
      <c r="B19" s="436"/>
      <c r="C19" s="423"/>
      <c r="D19" s="436"/>
      <c r="E19" s="73"/>
      <c r="F19" s="73"/>
    </row>
    <row r="20" spans="1:6" ht="13.5" thickBot="1" x14ac:dyDescent="0.25">
      <c r="A20" s="427" t="s">
        <v>64</v>
      </c>
      <c r="B20" s="437">
        <f>B8-B18</f>
        <v>106212.5</v>
      </c>
      <c r="C20" s="435"/>
      <c r="D20" s="437">
        <f>D8-D18</f>
        <v>47432.5</v>
      </c>
      <c r="E20" s="73"/>
      <c r="F20" s="73"/>
    </row>
    <row r="21" spans="1:6" ht="13.5" thickTop="1" x14ac:dyDescent="0.2">
      <c r="A21" s="374"/>
      <c r="B21" s="374"/>
      <c r="C21" s="401"/>
      <c r="D21" s="374"/>
      <c r="E21" s="73"/>
      <c r="F21" s="73"/>
    </row>
    <row r="22" spans="1:6" x14ac:dyDescent="0.2">
      <c r="A22" s="427" t="s">
        <v>65</v>
      </c>
      <c r="B22" s="374"/>
      <c r="C22" s="401"/>
      <c r="D22" s="374"/>
      <c r="E22" s="73"/>
      <c r="F22" s="73"/>
    </row>
    <row r="23" spans="1:6" x14ac:dyDescent="0.2">
      <c r="A23" s="374" t="s">
        <v>66</v>
      </c>
      <c r="B23" s="422">
        <f>'Monthly Budget'!D36*0.5</f>
        <v>0</v>
      </c>
      <c r="C23" s="422"/>
      <c r="D23" s="422">
        <f>'Monthly Budget'!D36*0.5</f>
        <v>0</v>
      </c>
      <c r="E23" s="73"/>
      <c r="F23" s="73"/>
    </row>
    <row r="24" spans="1:6" x14ac:dyDescent="0.2">
      <c r="A24" s="374" t="s">
        <v>67</v>
      </c>
      <c r="B24" s="431">
        <v>0</v>
      </c>
      <c r="C24" s="423"/>
      <c r="D24" s="431">
        <v>0</v>
      </c>
      <c r="E24" s="73"/>
      <c r="F24" s="73"/>
    </row>
    <row r="25" spans="1:6" x14ac:dyDescent="0.2">
      <c r="A25" s="374" t="s">
        <v>40</v>
      </c>
      <c r="B25" s="433">
        <v>0</v>
      </c>
      <c r="C25" s="423"/>
      <c r="D25" s="433">
        <v>0</v>
      </c>
      <c r="E25" s="73"/>
      <c r="F25" s="73"/>
    </row>
    <row r="26" spans="1:6" x14ac:dyDescent="0.2">
      <c r="A26" s="427" t="s">
        <v>68</v>
      </c>
      <c r="B26" s="438">
        <f>SUM(B23:B25)</f>
        <v>0</v>
      </c>
      <c r="C26" s="439"/>
      <c r="D26" s="438">
        <f>SUM(D23:D25)</f>
        <v>0</v>
      </c>
      <c r="E26" s="73"/>
      <c r="F26" s="73"/>
    </row>
    <row r="27" spans="1:6" x14ac:dyDescent="0.2">
      <c r="A27" s="374"/>
      <c r="B27" s="440"/>
      <c r="C27" s="401"/>
      <c r="D27" s="440"/>
      <c r="E27" s="73"/>
      <c r="F27" s="73"/>
    </row>
    <row r="28" spans="1:6" ht="13.5" thickBot="1" x14ac:dyDescent="0.25">
      <c r="A28" s="427" t="s">
        <v>69</v>
      </c>
      <c r="B28" s="437">
        <f>B20-B26</f>
        <v>106212.5</v>
      </c>
      <c r="C28" s="435"/>
      <c r="D28" s="437">
        <f>D20-D26</f>
        <v>47432.5</v>
      </c>
      <c r="E28" s="73"/>
      <c r="F28" s="73"/>
    </row>
    <row r="29" spans="1:6" ht="13.5" thickTop="1" x14ac:dyDescent="0.2">
      <c r="A29" s="201"/>
      <c r="B29" s="201"/>
      <c r="C29" s="441"/>
      <c r="D29" s="201"/>
      <c r="E29" s="73"/>
      <c r="F29" s="73"/>
    </row>
    <row r="30" spans="1:6" ht="13.5" thickBot="1" x14ac:dyDescent="0.25">
      <c r="A30" s="427" t="s">
        <v>372</v>
      </c>
      <c r="B30" s="435"/>
      <c r="C30" s="435"/>
      <c r="D30" s="437">
        <f>((B20+D20)-(B26+D26))</f>
        <v>153645</v>
      </c>
      <c r="E30" s="73"/>
      <c r="F30" s="73"/>
    </row>
    <row r="31" spans="1:6" ht="13.5" thickTop="1" x14ac:dyDescent="0.2">
      <c r="A31" s="75"/>
      <c r="B31" s="75"/>
      <c r="C31" s="75"/>
      <c r="D31" s="75"/>
      <c r="E31" s="73"/>
      <c r="F31" s="73"/>
    </row>
    <row r="32" spans="1:6" x14ac:dyDescent="0.2">
      <c r="A32" s="75"/>
      <c r="B32" s="75"/>
      <c r="C32" s="75"/>
      <c r="D32" s="75"/>
      <c r="E32" s="73"/>
      <c r="F32" s="73"/>
    </row>
    <row r="33" spans="1:6" x14ac:dyDescent="0.2">
      <c r="A33" s="75"/>
      <c r="B33" s="75"/>
      <c r="C33" s="75"/>
      <c r="D33" s="75"/>
      <c r="E33" s="73"/>
      <c r="F33" s="73"/>
    </row>
    <row r="34" spans="1:6" x14ac:dyDescent="0.2">
      <c r="A34" s="75"/>
      <c r="B34" s="75"/>
      <c r="C34" s="75"/>
      <c r="D34" s="75"/>
      <c r="E34" s="73"/>
      <c r="F34" s="73"/>
    </row>
    <row r="35" spans="1:6" x14ac:dyDescent="0.2">
      <c r="A35" s="75"/>
      <c r="B35" s="75"/>
      <c r="C35" s="75"/>
      <c r="D35" s="75"/>
      <c r="E35" s="73"/>
      <c r="F35" s="73"/>
    </row>
    <row r="36" spans="1:6" x14ac:dyDescent="0.2">
      <c r="A36" s="207"/>
      <c r="B36" s="207"/>
      <c r="C36" s="207"/>
      <c r="D36" s="207"/>
      <c r="E36" s="206"/>
      <c r="F36" s="206"/>
    </row>
    <row r="37" spans="1:6" x14ac:dyDescent="0.2">
      <c r="A37" s="207"/>
      <c r="B37" s="207"/>
      <c r="C37" s="207"/>
      <c r="D37" s="207"/>
      <c r="E37" s="206"/>
      <c r="F37" s="206"/>
    </row>
    <row r="38" spans="1:6" x14ac:dyDescent="0.2">
      <c r="A38" s="207"/>
      <c r="B38" s="207"/>
      <c r="C38" s="207"/>
      <c r="D38" s="207"/>
      <c r="E38" s="206"/>
      <c r="F38" s="206"/>
    </row>
    <row r="39" spans="1:6" x14ac:dyDescent="0.2">
      <c r="A39" s="3"/>
      <c r="B39" s="3"/>
      <c r="C39" s="3"/>
      <c r="D39" s="3"/>
    </row>
    <row r="40" spans="1:6" x14ac:dyDescent="0.2">
      <c r="A40" s="3"/>
      <c r="B40" s="3"/>
      <c r="C40" s="3"/>
      <c r="D40" s="3"/>
    </row>
    <row r="41" spans="1:6" x14ac:dyDescent="0.2">
      <c r="A41" s="3"/>
      <c r="B41" s="3"/>
      <c r="C41" s="3"/>
      <c r="D41" s="3"/>
    </row>
    <row r="42" spans="1:6" x14ac:dyDescent="0.2">
      <c r="A42" s="3"/>
      <c r="B42" s="3"/>
      <c r="C42" s="3"/>
      <c r="D42" s="3"/>
    </row>
    <row r="43" spans="1:6" x14ac:dyDescent="0.2">
      <c r="A43" s="3"/>
      <c r="B43" s="3"/>
      <c r="C43" s="3"/>
      <c r="D43" s="3"/>
    </row>
    <row r="44" spans="1:6" x14ac:dyDescent="0.2">
      <c r="A44" s="3"/>
      <c r="B44" s="3"/>
      <c r="C44" s="3"/>
      <c r="D44" s="3"/>
    </row>
    <row r="45" spans="1:6" x14ac:dyDescent="0.2">
      <c r="A45" s="3"/>
      <c r="B45" s="3"/>
      <c r="C45" s="3"/>
      <c r="D45" s="3"/>
    </row>
    <row r="46" spans="1:6" x14ac:dyDescent="0.2">
      <c r="A46" s="3"/>
      <c r="B46" s="3"/>
      <c r="C46" s="3"/>
      <c r="D46" s="3"/>
    </row>
    <row r="47" spans="1:6" x14ac:dyDescent="0.2">
      <c r="A47" s="3"/>
      <c r="B47" s="3"/>
      <c r="C47" s="3"/>
      <c r="D47" s="3"/>
    </row>
    <row r="48" spans="1:6" x14ac:dyDescent="0.2">
      <c r="A48" s="3"/>
      <c r="B48" s="3"/>
      <c r="C48" s="3"/>
      <c r="D48" s="3"/>
    </row>
    <row r="49" spans="1:4" x14ac:dyDescent="0.2">
      <c r="A49" s="3"/>
      <c r="B49" s="3"/>
      <c r="C49" s="3"/>
      <c r="D49" s="3"/>
    </row>
    <row r="50" spans="1:4" x14ac:dyDescent="0.2">
      <c r="A50" s="3"/>
      <c r="B50" s="3"/>
      <c r="C50" s="3"/>
      <c r="D50" s="3"/>
    </row>
    <row r="51" spans="1:4" x14ac:dyDescent="0.2">
      <c r="A51" s="3"/>
      <c r="B51" s="3"/>
      <c r="C51" s="3"/>
      <c r="D51" s="3"/>
    </row>
    <row r="52" spans="1:4" x14ac:dyDescent="0.2">
      <c r="A52" s="3"/>
      <c r="B52" s="3"/>
      <c r="C52" s="3"/>
      <c r="D52" s="3"/>
    </row>
    <row r="53" spans="1:4" x14ac:dyDescent="0.2">
      <c r="A53" s="3"/>
      <c r="B53" s="3"/>
      <c r="C53" s="3"/>
      <c r="D53" s="3"/>
    </row>
    <row r="54" spans="1:4" x14ac:dyDescent="0.2">
      <c r="A54" s="3"/>
      <c r="B54" s="3"/>
      <c r="C54" s="3"/>
      <c r="D54" s="3"/>
    </row>
    <row r="55" spans="1:4" x14ac:dyDescent="0.2">
      <c r="A55" s="3"/>
      <c r="B55" s="3"/>
      <c r="C55" s="3"/>
      <c r="D55" s="3"/>
    </row>
    <row r="56" spans="1:4" x14ac:dyDescent="0.2">
      <c r="A56" s="3"/>
      <c r="B56" s="3"/>
      <c r="C56" s="3"/>
      <c r="D56" s="3"/>
    </row>
    <row r="57" spans="1:4" x14ac:dyDescent="0.2">
      <c r="A57" s="3"/>
      <c r="B57" s="3"/>
      <c r="C57" s="3"/>
      <c r="D57" s="3"/>
    </row>
    <row r="58" spans="1:4" x14ac:dyDescent="0.2">
      <c r="A58" s="3"/>
      <c r="B58" s="3"/>
      <c r="C58" s="3"/>
      <c r="D58" s="3"/>
    </row>
    <row r="59" spans="1:4" x14ac:dyDescent="0.2">
      <c r="A59" s="3"/>
      <c r="B59" s="3"/>
      <c r="C59" s="3"/>
      <c r="D59" s="3"/>
    </row>
    <row r="60" spans="1:4" x14ac:dyDescent="0.2">
      <c r="A60" s="3"/>
      <c r="B60" s="3"/>
      <c r="C60" s="3"/>
      <c r="D60" s="3"/>
    </row>
    <row r="61" spans="1:4" x14ac:dyDescent="0.2">
      <c r="A61" s="3"/>
      <c r="B61" s="3"/>
      <c r="C61" s="3"/>
      <c r="D61" s="3"/>
    </row>
    <row r="62" spans="1:4" x14ac:dyDescent="0.2">
      <c r="A62" s="3"/>
      <c r="B62" s="3"/>
      <c r="C62" s="3"/>
      <c r="D62" s="3"/>
    </row>
    <row r="63" spans="1:4" x14ac:dyDescent="0.2">
      <c r="A63" s="3"/>
      <c r="B63" s="3"/>
      <c r="C63" s="3"/>
      <c r="D63" s="3"/>
    </row>
    <row r="64" spans="1:4" x14ac:dyDescent="0.2">
      <c r="A64" s="3"/>
      <c r="B64" s="3"/>
      <c r="C64" s="3"/>
      <c r="D64" s="3"/>
    </row>
    <row r="65" spans="1:4" x14ac:dyDescent="0.2">
      <c r="A65" s="3"/>
      <c r="B65" s="3"/>
      <c r="C65" s="3"/>
      <c r="D65" s="3"/>
    </row>
    <row r="66" spans="1:4" x14ac:dyDescent="0.2">
      <c r="A66" s="3"/>
      <c r="B66" s="3"/>
      <c r="C66" s="3"/>
      <c r="D66" s="3"/>
    </row>
    <row r="67" spans="1:4" x14ac:dyDescent="0.2">
      <c r="A67" s="3"/>
      <c r="B67" s="3"/>
      <c r="C67" s="3"/>
      <c r="D67" s="3"/>
    </row>
    <row r="68" spans="1:4" x14ac:dyDescent="0.2">
      <c r="A68" s="3"/>
      <c r="B68" s="3"/>
      <c r="C68" s="3"/>
      <c r="D68" s="3"/>
    </row>
    <row r="69" spans="1:4" x14ac:dyDescent="0.2">
      <c r="A69" s="3"/>
      <c r="B69" s="3"/>
      <c r="C69" s="3"/>
      <c r="D69" s="3"/>
    </row>
    <row r="70" spans="1:4" x14ac:dyDescent="0.2">
      <c r="A70" s="3"/>
      <c r="B70" s="3"/>
      <c r="C70" s="3"/>
      <c r="D70" s="3"/>
    </row>
    <row r="71" spans="1:4" x14ac:dyDescent="0.2">
      <c r="A71" s="3"/>
      <c r="B71" s="3"/>
      <c r="C71" s="3"/>
      <c r="D71" s="3"/>
    </row>
    <row r="72" spans="1:4" x14ac:dyDescent="0.2">
      <c r="A72" s="3"/>
      <c r="B72" s="3"/>
      <c r="C72" s="3"/>
      <c r="D72" s="3"/>
    </row>
    <row r="73" spans="1:4" x14ac:dyDescent="0.2">
      <c r="A73" s="3"/>
      <c r="B73" s="3"/>
      <c r="C73" s="3"/>
      <c r="D73" s="3"/>
    </row>
    <row r="74" spans="1:4" x14ac:dyDescent="0.2">
      <c r="A74" s="3"/>
      <c r="B74" s="3"/>
      <c r="C74" s="3"/>
      <c r="D74" s="3"/>
    </row>
    <row r="75" spans="1:4" x14ac:dyDescent="0.2">
      <c r="A75" s="3"/>
      <c r="B75" s="3"/>
      <c r="C75" s="3"/>
      <c r="D75" s="3"/>
    </row>
    <row r="76" spans="1:4" x14ac:dyDescent="0.2">
      <c r="A76" s="3"/>
      <c r="B76" s="3"/>
      <c r="C76" s="3"/>
      <c r="D76" s="3"/>
    </row>
    <row r="77" spans="1:4" x14ac:dyDescent="0.2">
      <c r="A77" s="3"/>
      <c r="B77" s="3"/>
      <c r="C77" s="3"/>
      <c r="D77" s="3"/>
    </row>
    <row r="78" spans="1:4" x14ac:dyDescent="0.2">
      <c r="A78" s="3"/>
      <c r="B78" s="3"/>
      <c r="C78" s="3"/>
      <c r="D78" s="3"/>
    </row>
    <row r="79" spans="1:4" x14ac:dyDescent="0.2">
      <c r="A79" s="3"/>
      <c r="B79" s="3"/>
      <c r="C79" s="3"/>
      <c r="D79" s="3"/>
    </row>
    <row r="80" spans="1:4" x14ac:dyDescent="0.2">
      <c r="A80" s="3"/>
      <c r="B80" s="3"/>
      <c r="C80" s="3"/>
      <c r="D80" s="3"/>
    </row>
    <row r="81" spans="1:4" x14ac:dyDescent="0.2">
      <c r="A81" s="3"/>
      <c r="B81" s="3"/>
      <c r="C81" s="3"/>
      <c r="D81" s="3"/>
    </row>
    <row r="82" spans="1:4" x14ac:dyDescent="0.2">
      <c r="A82" s="3"/>
      <c r="B82" s="3"/>
      <c r="C82" s="3"/>
      <c r="D82" s="3"/>
    </row>
    <row r="83" spans="1:4" x14ac:dyDescent="0.2">
      <c r="A83" s="3"/>
      <c r="B83" s="3"/>
      <c r="C83" s="3"/>
      <c r="D83" s="3"/>
    </row>
    <row r="84" spans="1:4" x14ac:dyDescent="0.2">
      <c r="A84" s="3"/>
      <c r="B84" s="3"/>
      <c r="C84" s="3"/>
      <c r="D84" s="3"/>
    </row>
    <row r="85" spans="1:4" x14ac:dyDescent="0.2">
      <c r="A85" s="3"/>
      <c r="B85" s="3"/>
      <c r="C85" s="3"/>
      <c r="D85" s="3"/>
    </row>
    <row r="86" spans="1:4" x14ac:dyDescent="0.2">
      <c r="A86" s="3"/>
      <c r="B86" s="3"/>
      <c r="C86" s="3"/>
      <c r="D86" s="3"/>
    </row>
    <row r="87" spans="1:4" x14ac:dyDescent="0.2">
      <c r="A87" s="3"/>
      <c r="B87" s="3"/>
      <c r="C87" s="3"/>
      <c r="D87" s="3"/>
    </row>
    <row r="88" spans="1:4" x14ac:dyDescent="0.2">
      <c r="A88" s="3"/>
      <c r="B88" s="3"/>
      <c r="C88" s="3"/>
      <c r="D88" s="3"/>
    </row>
  </sheetData>
  <phoneticPr fontId="0" type="noConversion"/>
  <pageMargins left="0.75" right="0.75" top="1" bottom="1" header="0.5" footer="0.5"/>
  <pageSetup orientation="landscape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F25"/>
  <sheetViews>
    <sheetView workbookViewId="0">
      <selection activeCell="B5" sqref="B5"/>
    </sheetView>
  </sheetViews>
  <sheetFormatPr defaultRowHeight="12.75" x14ac:dyDescent="0.2"/>
  <cols>
    <col min="1" max="1" width="26.85546875" customWidth="1"/>
  </cols>
  <sheetData>
    <row r="1" spans="1:6" x14ac:dyDescent="0.2">
      <c r="A1" s="9"/>
      <c r="B1" s="9"/>
      <c r="C1" s="9"/>
      <c r="D1" s="9"/>
      <c r="E1" s="9"/>
      <c r="F1" s="9"/>
    </row>
    <row r="2" spans="1:6" x14ac:dyDescent="0.2">
      <c r="A2" s="9"/>
      <c r="B2" s="209"/>
      <c r="C2" s="9"/>
      <c r="D2" s="9"/>
      <c r="E2" s="9"/>
      <c r="F2" s="9"/>
    </row>
    <row r="3" spans="1:6" x14ac:dyDescent="0.2">
      <c r="A3" s="9" t="s">
        <v>286</v>
      </c>
      <c r="B3" s="210">
        <v>64</v>
      </c>
      <c r="C3" s="9"/>
      <c r="D3" s="9"/>
      <c r="E3" s="9"/>
      <c r="F3" s="9"/>
    </row>
    <row r="4" spans="1:6" x14ac:dyDescent="0.2">
      <c r="A4" s="419" t="s">
        <v>285</v>
      </c>
      <c r="B4" s="210">
        <v>60</v>
      </c>
      <c r="C4" s="9"/>
      <c r="D4" s="9"/>
      <c r="E4" s="9"/>
      <c r="F4" s="9"/>
    </row>
    <row r="5" spans="1:6" x14ac:dyDescent="0.2">
      <c r="A5" s="9" t="s">
        <v>321</v>
      </c>
      <c r="B5" s="210">
        <v>90</v>
      </c>
      <c r="C5" s="9"/>
      <c r="D5" s="9"/>
      <c r="E5" s="9"/>
      <c r="F5" s="9"/>
    </row>
    <row r="6" spans="1:6" x14ac:dyDescent="0.2">
      <c r="A6" s="9" t="s">
        <v>148</v>
      </c>
      <c r="B6" s="210">
        <f>B5-B4</f>
        <v>30</v>
      </c>
      <c r="C6" s="9"/>
      <c r="D6" s="9"/>
      <c r="E6" s="9"/>
      <c r="F6" s="9"/>
    </row>
    <row r="7" spans="1:6" x14ac:dyDescent="0.2">
      <c r="A7" s="9"/>
      <c r="B7" s="9"/>
      <c r="C7" s="9"/>
      <c r="D7" s="9"/>
      <c r="E7" s="9"/>
      <c r="F7" s="9"/>
    </row>
    <row r="8" spans="1:6" x14ac:dyDescent="0.2">
      <c r="A8" s="9"/>
      <c r="B8" s="9"/>
      <c r="C8" s="9"/>
      <c r="D8" s="9"/>
      <c r="E8" s="9"/>
      <c r="F8" s="9"/>
    </row>
    <row r="9" spans="1:6" x14ac:dyDescent="0.2">
      <c r="A9" s="9"/>
      <c r="B9" s="9"/>
      <c r="C9" s="9"/>
      <c r="D9" s="9"/>
      <c r="E9" s="9"/>
      <c r="F9" s="9"/>
    </row>
    <row r="10" spans="1:6" x14ac:dyDescent="0.2">
      <c r="A10" s="9"/>
      <c r="B10" s="9"/>
      <c r="C10" s="9"/>
      <c r="D10" s="9"/>
      <c r="E10" s="9"/>
      <c r="F10" s="9"/>
    </row>
    <row r="11" spans="1:6" x14ac:dyDescent="0.2">
      <c r="A11" s="9"/>
      <c r="B11" s="9"/>
      <c r="C11" s="9"/>
      <c r="D11" s="9"/>
      <c r="E11" s="9"/>
      <c r="F11" s="9"/>
    </row>
    <row r="12" spans="1:6" x14ac:dyDescent="0.2">
      <c r="A12" s="9"/>
      <c r="B12" s="9"/>
      <c r="C12" s="9"/>
      <c r="D12" s="9"/>
      <c r="E12" s="9"/>
      <c r="F12" s="9"/>
    </row>
    <row r="13" spans="1:6" x14ac:dyDescent="0.2">
      <c r="A13" s="9"/>
      <c r="B13" s="9"/>
      <c r="C13" s="9"/>
      <c r="D13" s="9"/>
      <c r="E13" s="9"/>
      <c r="F13" s="9"/>
    </row>
    <row r="14" spans="1:6" x14ac:dyDescent="0.2">
      <c r="A14" s="9"/>
      <c r="B14" s="9"/>
      <c r="C14" s="9"/>
      <c r="D14" s="9"/>
      <c r="E14" s="9"/>
      <c r="F14" s="9"/>
    </row>
    <row r="15" spans="1:6" x14ac:dyDescent="0.2">
      <c r="A15" s="9"/>
      <c r="B15" s="9"/>
      <c r="C15" s="9"/>
      <c r="D15" s="9"/>
      <c r="E15" s="9"/>
      <c r="F15" s="9"/>
    </row>
    <row r="16" spans="1:6" x14ac:dyDescent="0.2">
      <c r="A16" s="9"/>
      <c r="B16" s="9"/>
      <c r="C16" s="9"/>
      <c r="D16" s="9"/>
      <c r="E16" s="9"/>
      <c r="F16" s="9"/>
    </row>
    <row r="17" spans="1:6" x14ac:dyDescent="0.2">
      <c r="A17" s="9"/>
      <c r="B17" s="9"/>
      <c r="C17" s="9"/>
      <c r="D17" s="9"/>
      <c r="E17" s="9"/>
      <c r="F17" s="9"/>
    </row>
    <row r="18" spans="1:6" x14ac:dyDescent="0.2">
      <c r="A18" s="9"/>
      <c r="B18" s="9"/>
      <c r="C18" s="9"/>
      <c r="D18" s="9"/>
      <c r="E18" s="9"/>
      <c r="F18" s="9"/>
    </row>
    <row r="19" spans="1:6" x14ac:dyDescent="0.2">
      <c r="A19" s="9"/>
      <c r="B19" s="9"/>
      <c r="C19" s="9"/>
      <c r="D19" s="9"/>
      <c r="E19" s="9"/>
      <c r="F19" s="9"/>
    </row>
    <row r="20" spans="1:6" x14ac:dyDescent="0.2">
      <c r="A20" s="9"/>
      <c r="B20" s="9"/>
      <c r="C20" s="9"/>
      <c r="D20" s="9"/>
      <c r="E20" s="9"/>
      <c r="F20" s="9"/>
    </row>
    <row r="21" spans="1:6" x14ac:dyDescent="0.2">
      <c r="A21" s="9"/>
      <c r="B21" s="9"/>
      <c r="C21" s="9"/>
      <c r="D21" s="9"/>
      <c r="E21" s="9"/>
      <c r="F21" s="9"/>
    </row>
    <row r="22" spans="1:6" x14ac:dyDescent="0.2">
      <c r="A22" s="9"/>
      <c r="B22" s="9"/>
      <c r="C22" s="9"/>
      <c r="D22" s="9"/>
      <c r="E22" s="9"/>
      <c r="F22" s="9"/>
    </row>
    <row r="23" spans="1:6" x14ac:dyDescent="0.2">
      <c r="A23" s="9"/>
      <c r="B23" s="9"/>
      <c r="C23" s="9"/>
      <c r="D23" s="9"/>
      <c r="E23" s="9"/>
      <c r="F23" s="9"/>
    </row>
    <row r="24" spans="1:6" x14ac:dyDescent="0.2">
      <c r="A24" s="9"/>
      <c r="B24" s="9"/>
      <c r="C24" s="9"/>
      <c r="D24" s="9"/>
      <c r="E24" s="9"/>
      <c r="F24" s="9"/>
    </row>
    <row r="25" spans="1:6" x14ac:dyDescent="0.2">
      <c r="A25" s="9"/>
      <c r="B25" s="9"/>
      <c r="C25" s="9"/>
      <c r="D25" s="9"/>
      <c r="E25" s="9"/>
      <c r="F25" s="9"/>
    </row>
  </sheetData>
  <phoneticPr fontId="0" type="noConversion"/>
  <pageMargins left="0.75" right="0.75" top="1" bottom="1" header="0.5" footer="0.5"/>
  <pageSetup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23"/>
  <sheetViews>
    <sheetView workbookViewId="0">
      <selection activeCell="B11" sqref="B11"/>
    </sheetView>
  </sheetViews>
  <sheetFormatPr defaultRowHeight="12.75" x14ac:dyDescent="0.2"/>
  <cols>
    <col min="4" max="4" width="16.140625" customWidth="1"/>
    <col min="5" max="5" width="12.5703125" customWidth="1"/>
  </cols>
  <sheetData>
    <row r="1" spans="1:8" x14ac:dyDescent="0.2">
      <c r="A1" s="374"/>
      <c r="B1" s="374"/>
      <c r="C1" s="374"/>
      <c r="D1" s="374"/>
      <c r="E1" s="374"/>
      <c r="F1" s="374"/>
    </row>
    <row r="2" spans="1:8" x14ac:dyDescent="0.2">
      <c r="A2" s="380"/>
      <c r="B2" s="380"/>
      <c r="C2" s="380"/>
      <c r="D2" s="380"/>
      <c r="E2" s="380"/>
      <c r="F2" s="380"/>
    </row>
    <row r="3" spans="1:8" x14ac:dyDescent="0.2">
      <c r="A3" s="381" t="s">
        <v>267</v>
      </c>
      <c r="B3" s="380"/>
      <c r="C3" s="380"/>
      <c r="D3" s="380"/>
      <c r="E3" s="382"/>
      <c r="F3" s="380"/>
    </row>
    <row r="4" spans="1:8" x14ac:dyDescent="0.2">
      <c r="A4" s="383" t="s">
        <v>297</v>
      </c>
      <c r="B4" s="380"/>
      <c r="C4" s="380"/>
      <c r="D4" s="384"/>
      <c r="E4" s="385">
        <v>558.71</v>
      </c>
      <c r="F4" s="386"/>
      <c r="G4" s="20"/>
      <c r="H4" s="20"/>
    </row>
    <row r="5" spans="1:8" x14ac:dyDescent="0.2">
      <c r="A5" s="387" t="s">
        <v>370</v>
      </c>
      <c r="B5" s="380"/>
      <c r="C5" s="380"/>
      <c r="D5" s="374"/>
      <c r="E5" s="388">
        <v>71592</v>
      </c>
      <c r="F5" s="386"/>
      <c r="G5" s="20"/>
      <c r="H5" s="20"/>
    </row>
    <row r="6" spans="1:8" x14ac:dyDescent="0.2">
      <c r="A6" s="387"/>
      <c r="B6" s="380"/>
      <c r="C6" s="380"/>
      <c r="D6" s="385"/>
      <c r="E6" s="380"/>
      <c r="F6" s="386"/>
      <c r="G6" s="20"/>
      <c r="H6" s="20"/>
    </row>
    <row r="7" spans="1:8" x14ac:dyDescent="0.2">
      <c r="A7" s="383" t="s">
        <v>384</v>
      </c>
      <c r="B7" s="380"/>
      <c r="C7" s="380"/>
      <c r="D7" s="386"/>
      <c r="E7" s="386"/>
      <c r="F7" s="386"/>
      <c r="G7" s="20"/>
      <c r="H7" s="20"/>
    </row>
    <row r="8" spans="1:8" x14ac:dyDescent="0.2">
      <c r="A8" s="387" t="s">
        <v>160</v>
      </c>
      <c r="B8" s="380"/>
      <c r="C8" s="380"/>
      <c r="D8" s="386"/>
      <c r="E8" s="385"/>
      <c r="F8" s="386"/>
      <c r="G8" s="20"/>
      <c r="H8" s="20"/>
    </row>
    <row r="9" spans="1:8" x14ac:dyDescent="0.2">
      <c r="A9" s="387"/>
      <c r="B9" s="380" t="s">
        <v>393</v>
      </c>
      <c r="C9" s="380"/>
      <c r="D9" s="386"/>
      <c r="E9" s="385">
        <f>1038.33*(1-0.36)</f>
        <v>664.53120000000001</v>
      </c>
      <c r="F9" s="386"/>
      <c r="G9" s="20"/>
      <c r="H9" s="20"/>
    </row>
    <row r="10" spans="1:8" x14ac:dyDescent="0.2">
      <c r="A10" s="387"/>
      <c r="B10" s="380" t="s">
        <v>394</v>
      </c>
      <c r="C10" s="380"/>
      <c r="D10" s="386"/>
      <c r="E10" s="385">
        <f>1038.33*(1-0.216)</f>
        <v>814.05071999999996</v>
      </c>
      <c r="F10" s="386"/>
      <c r="G10" s="20"/>
      <c r="H10" s="20"/>
    </row>
    <row r="11" spans="1:8" x14ac:dyDescent="0.2">
      <c r="A11" s="387"/>
      <c r="B11" s="380"/>
      <c r="C11" s="380"/>
      <c r="D11" s="386"/>
      <c r="E11" s="385"/>
      <c r="F11" s="386"/>
      <c r="G11" s="20"/>
      <c r="H11" s="20"/>
    </row>
    <row r="12" spans="1:8" x14ac:dyDescent="0.2">
      <c r="A12" s="387" t="s">
        <v>161</v>
      </c>
      <c r="B12" s="380"/>
      <c r="C12" s="380"/>
      <c r="D12" s="386"/>
      <c r="E12" s="385">
        <v>2500</v>
      </c>
      <c r="F12" s="386"/>
      <c r="G12" s="20"/>
      <c r="H12" s="20"/>
    </row>
    <row r="13" spans="1:8" x14ac:dyDescent="0.2">
      <c r="A13" s="380"/>
      <c r="B13" s="380"/>
      <c r="C13" s="380"/>
      <c r="D13" s="386"/>
      <c r="E13" s="386"/>
      <c r="F13" s="386"/>
      <c r="G13" s="20"/>
      <c r="H13" s="20"/>
    </row>
    <row r="14" spans="1:8" x14ac:dyDescent="0.2">
      <c r="A14" s="389" t="s">
        <v>174</v>
      </c>
      <c r="B14" s="380"/>
      <c r="C14" s="380"/>
      <c r="D14" s="386"/>
      <c r="E14" s="386"/>
      <c r="F14" s="386"/>
      <c r="G14" s="20"/>
      <c r="H14" s="20"/>
    </row>
    <row r="15" spans="1:8" x14ac:dyDescent="0.2">
      <c r="A15" s="389" t="s">
        <v>383</v>
      </c>
      <c r="B15" s="380"/>
      <c r="C15" s="380"/>
      <c r="D15" s="386"/>
      <c r="E15" s="386"/>
      <c r="F15" s="386"/>
      <c r="G15" s="20"/>
      <c r="H15" s="20"/>
    </row>
    <row r="16" spans="1:8" x14ac:dyDescent="0.2">
      <c r="A16" s="389" t="s">
        <v>279</v>
      </c>
      <c r="B16" s="380"/>
      <c r="C16" s="380"/>
      <c r="D16" s="386"/>
      <c r="E16" s="386"/>
      <c r="F16" s="386"/>
      <c r="G16" s="20"/>
      <c r="H16" s="20"/>
    </row>
    <row r="17" spans="1:8" x14ac:dyDescent="0.2">
      <c r="A17" s="380"/>
      <c r="B17" s="380"/>
      <c r="C17" s="380"/>
      <c r="D17" s="386"/>
      <c r="E17" s="386"/>
      <c r="F17" s="386"/>
      <c r="G17" s="20"/>
      <c r="H17" s="20"/>
    </row>
    <row r="18" spans="1:8" x14ac:dyDescent="0.2">
      <c r="A18" s="380"/>
      <c r="B18" s="380"/>
      <c r="C18" s="380"/>
      <c r="D18" s="386"/>
      <c r="E18" s="386"/>
      <c r="F18" s="386"/>
      <c r="G18" s="20"/>
      <c r="H18" s="20"/>
    </row>
    <row r="19" spans="1:8" x14ac:dyDescent="0.2">
      <c r="A19" s="374"/>
      <c r="B19" s="374"/>
      <c r="C19" s="374"/>
      <c r="D19" s="390"/>
      <c r="E19" s="390"/>
      <c r="F19" s="390"/>
      <c r="G19" s="20"/>
      <c r="H19" s="20"/>
    </row>
    <row r="20" spans="1:8" x14ac:dyDescent="0.2">
      <c r="A20" s="374"/>
      <c r="B20" s="374"/>
      <c r="C20" s="374"/>
      <c r="D20" s="390"/>
      <c r="E20" s="390"/>
      <c r="F20" s="390"/>
      <c r="G20" s="20"/>
      <c r="H20" s="20"/>
    </row>
    <row r="21" spans="1:8" x14ac:dyDescent="0.2">
      <c r="A21" s="374"/>
      <c r="B21" s="374"/>
      <c r="C21" s="374"/>
      <c r="D21" s="374"/>
      <c r="E21" s="374"/>
      <c r="F21" s="374"/>
    </row>
    <row r="22" spans="1:8" x14ac:dyDescent="0.2">
      <c r="A22" s="374"/>
      <c r="B22" s="374"/>
      <c r="C22" s="374"/>
      <c r="D22" s="374"/>
      <c r="E22" s="374"/>
      <c r="F22" s="374"/>
    </row>
    <row r="23" spans="1:8" x14ac:dyDescent="0.2">
      <c r="A23" s="374"/>
      <c r="B23" s="374"/>
      <c r="C23" s="374"/>
      <c r="D23" s="374"/>
      <c r="E23" s="374"/>
      <c r="F23" s="374"/>
    </row>
  </sheetData>
  <phoneticPr fontId="11" type="noConversion"/>
  <pageMargins left="0.75" right="0.75" top="1" bottom="1" header="0.5" footer="0.5"/>
  <pageSetup orientation="portrait" horizontalDpi="4294967293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7"/>
  <sheetViews>
    <sheetView showGridLines="0" workbookViewId="0">
      <selection activeCell="I3" sqref="I3"/>
    </sheetView>
  </sheetViews>
  <sheetFormatPr defaultRowHeight="15" x14ac:dyDescent="0.25"/>
  <cols>
    <col min="1" max="8" width="9.140625" style="391"/>
    <col min="9" max="10" width="13.5703125" style="391" customWidth="1"/>
    <col min="11" max="16384" width="9.140625" style="391"/>
  </cols>
  <sheetData>
    <row r="1" spans="2:10" x14ac:dyDescent="0.25">
      <c r="I1" s="392"/>
      <c r="J1" s="392"/>
    </row>
    <row r="2" spans="2:10" x14ac:dyDescent="0.25">
      <c r="B2" s="394"/>
      <c r="C2" s="394"/>
      <c r="D2" s="394"/>
      <c r="E2" s="394"/>
      <c r="F2" s="394"/>
      <c r="G2" s="394"/>
      <c r="H2" s="394"/>
      <c r="I2" s="395" t="s">
        <v>43</v>
      </c>
      <c r="J2" s="395" t="s">
        <v>44</v>
      </c>
    </row>
    <row r="3" spans="2:10" x14ac:dyDescent="0.25">
      <c r="B3" s="394" t="s">
        <v>360</v>
      </c>
      <c r="C3" s="394"/>
      <c r="D3" s="394"/>
      <c r="E3" s="394"/>
      <c r="F3" s="394"/>
      <c r="G3" s="394"/>
      <c r="H3" s="394"/>
      <c r="I3" s="396">
        <v>798</v>
      </c>
      <c r="J3" s="396">
        <f>I3*12</f>
        <v>9576</v>
      </c>
    </row>
    <row r="4" spans="2:10" ht="16.5" x14ac:dyDescent="0.35">
      <c r="B4" s="394" t="s">
        <v>361</v>
      </c>
      <c r="C4" s="394"/>
      <c r="D4" s="394"/>
      <c r="E4" s="394"/>
      <c r="F4" s="394"/>
      <c r="G4" s="394"/>
      <c r="H4" s="394"/>
      <c r="I4" s="397">
        <v>90.09</v>
      </c>
      <c r="J4" s="397">
        <f t="shared" ref="J4:J9" si="0">I4*12</f>
        <v>1081.08</v>
      </c>
    </row>
    <row r="5" spans="2:10" x14ac:dyDescent="0.25">
      <c r="B5" s="394" t="s">
        <v>362</v>
      </c>
      <c r="C5" s="394"/>
      <c r="D5" s="394"/>
      <c r="E5" s="394"/>
      <c r="F5" s="394"/>
      <c r="G5" s="394"/>
      <c r="H5" s="394"/>
      <c r="I5" s="396">
        <f>SUM(I3:I4)</f>
        <v>888.09</v>
      </c>
      <c r="J5" s="396">
        <f t="shared" si="0"/>
        <v>10657.08</v>
      </c>
    </row>
    <row r="6" spans="2:10" x14ac:dyDescent="0.25">
      <c r="B6" s="394"/>
      <c r="C6" s="394"/>
      <c r="D6" s="394"/>
      <c r="E6" s="394"/>
      <c r="F6" s="394"/>
      <c r="G6" s="394"/>
      <c r="H6" s="394"/>
      <c r="I6" s="398"/>
      <c r="J6" s="398"/>
    </row>
    <row r="7" spans="2:10" x14ac:dyDescent="0.25">
      <c r="B7" s="394" t="s">
        <v>363</v>
      </c>
      <c r="C7" s="394"/>
      <c r="D7" s="394"/>
      <c r="E7" s="394"/>
      <c r="F7" s="394"/>
      <c r="G7" s="394"/>
      <c r="H7" s="394"/>
      <c r="I7" s="398">
        <v>243.9</v>
      </c>
      <c r="J7" s="398">
        <f t="shared" si="0"/>
        <v>2926.8</v>
      </c>
    </row>
    <row r="8" spans="2:10" x14ac:dyDescent="0.25">
      <c r="B8" s="394" t="s">
        <v>364</v>
      </c>
      <c r="C8" s="394"/>
      <c r="D8" s="394"/>
      <c r="E8" s="394"/>
      <c r="F8" s="394"/>
      <c r="G8" s="394"/>
      <c r="H8" s="394"/>
      <c r="I8" s="398">
        <v>544</v>
      </c>
      <c r="J8" s="398">
        <f t="shared" si="0"/>
        <v>6528</v>
      </c>
    </row>
    <row r="9" spans="2:10" ht="16.5" x14ac:dyDescent="0.35">
      <c r="B9" s="394" t="s">
        <v>365</v>
      </c>
      <c r="C9" s="394"/>
      <c r="D9" s="394"/>
      <c r="E9" s="394"/>
      <c r="F9" s="394"/>
      <c r="G9" s="394"/>
      <c r="H9" s="394"/>
      <c r="I9" s="397">
        <v>427.42</v>
      </c>
      <c r="J9" s="397">
        <f t="shared" si="0"/>
        <v>5129.04</v>
      </c>
    </row>
    <row r="10" spans="2:10" x14ac:dyDescent="0.25">
      <c r="B10" s="394" t="s">
        <v>366</v>
      </c>
      <c r="C10" s="394"/>
      <c r="D10" s="394"/>
      <c r="E10" s="394"/>
      <c r="F10" s="394"/>
      <c r="G10" s="394"/>
      <c r="H10" s="394"/>
      <c r="I10" s="396">
        <f>SUM(I5:I9)</f>
        <v>2103.41</v>
      </c>
      <c r="J10" s="396">
        <f>SUM(J5:J9)</f>
        <v>25240.920000000002</v>
      </c>
    </row>
    <row r="11" spans="2:10" x14ac:dyDescent="0.25">
      <c r="I11" s="393"/>
      <c r="J11" s="393"/>
    </row>
    <row r="12" spans="2:10" x14ac:dyDescent="0.25">
      <c r="I12" s="393"/>
      <c r="J12" s="393"/>
    </row>
    <row r="13" spans="2:10" x14ac:dyDescent="0.25">
      <c r="I13" s="393"/>
      <c r="J13" s="393"/>
    </row>
    <row r="14" spans="2:10" x14ac:dyDescent="0.25">
      <c r="I14" s="393"/>
      <c r="J14" s="393"/>
    </row>
    <row r="15" spans="2:10" x14ac:dyDescent="0.25">
      <c r="I15" s="393"/>
      <c r="J15" s="393"/>
    </row>
    <row r="16" spans="2:10" x14ac:dyDescent="0.25">
      <c r="I16" s="393"/>
      <c r="J16" s="393"/>
    </row>
    <row r="17" spans="9:10" x14ac:dyDescent="0.25">
      <c r="I17" s="393"/>
      <c r="J17" s="393"/>
    </row>
    <row r="18" spans="9:10" x14ac:dyDescent="0.25">
      <c r="I18" s="393"/>
      <c r="J18" s="393"/>
    </row>
    <row r="19" spans="9:10" x14ac:dyDescent="0.25">
      <c r="I19" s="393"/>
      <c r="J19" s="393"/>
    </row>
    <row r="20" spans="9:10" x14ac:dyDescent="0.25">
      <c r="I20" s="393"/>
      <c r="J20" s="393"/>
    </row>
    <row r="21" spans="9:10" x14ac:dyDescent="0.25">
      <c r="I21" s="393"/>
      <c r="J21" s="393"/>
    </row>
    <row r="22" spans="9:10" x14ac:dyDescent="0.25">
      <c r="I22" s="393"/>
      <c r="J22" s="393"/>
    </row>
    <row r="23" spans="9:10" x14ac:dyDescent="0.25">
      <c r="I23" s="393"/>
      <c r="J23" s="393"/>
    </row>
    <row r="24" spans="9:10" x14ac:dyDescent="0.25">
      <c r="I24" s="393"/>
      <c r="J24" s="393"/>
    </row>
    <row r="25" spans="9:10" x14ac:dyDescent="0.25">
      <c r="I25" s="393"/>
      <c r="J25" s="393"/>
    </row>
    <row r="26" spans="9:10" x14ac:dyDescent="0.25">
      <c r="I26" s="393"/>
      <c r="J26" s="393"/>
    </row>
    <row r="27" spans="9:10" x14ac:dyDescent="0.25">
      <c r="I27" s="393"/>
      <c r="J27" s="393"/>
    </row>
  </sheetData>
  <pageMargins left="0.7" right="0.7" top="0.75" bottom="0.75" header="0.3" footer="0.3"/>
  <pageSetup orientation="portrait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50"/>
  <sheetViews>
    <sheetView showGridLines="0" workbookViewId="0">
      <selection activeCell="B7" sqref="B7"/>
    </sheetView>
  </sheetViews>
  <sheetFormatPr defaultRowHeight="12.75" x14ac:dyDescent="0.2"/>
  <cols>
    <col min="1" max="1" width="40.7109375" customWidth="1"/>
    <col min="2" max="3" width="12.7109375" customWidth="1"/>
  </cols>
  <sheetData>
    <row r="1" spans="1:12" x14ac:dyDescent="0.2">
      <c r="A1" s="79" t="s">
        <v>114</v>
      </c>
      <c r="B1" s="80" t="str">
        <f>'Personal Information'!C5</f>
        <v>John</v>
      </c>
      <c r="C1" s="80" t="str">
        <f>'Personal Information'!G5</f>
        <v>Jane</v>
      </c>
      <c r="D1" s="3"/>
      <c r="E1" s="3"/>
      <c r="F1" s="3"/>
      <c r="G1" s="3"/>
      <c r="H1" s="3"/>
      <c r="I1" s="3"/>
      <c r="J1" s="3"/>
      <c r="K1" s="3"/>
      <c r="L1" s="3"/>
    </row>
    <row r="2" spans="1:12" x14ac:dyDescent="0.2">
      <c r="A2" s="81" t="s">
        <v>115</v>
      </c>
      <c r="B2" s="82">
        <v>60</v>
      </c>
      <c r="C2" s="82">
        <v>57</v>
      </c>
      <c r="D2" s="3"/>
      <c r="E2" s="3"/>
      <c r="F2" s="3"/>
      <c r="G2" s="3"/>
      <c r="H2" s="3"/>
      <c r="I2" s="3"/>
      <c r="J2" s="3"/>
      <c r="K2" s="3"/>
      <c r="L2" s="3"/>
    </row>
    <row r="3" spans="1:12" x14ac:dyDescent="0.2">
      <c r="A3" s="83" t="s">
        <v>83</v>
      </c>
      <c r="B3" s="202">
        <f>'Income &amp; Expenses'!B8</f>
        <v>141659</v>
      </c>
      <c r="C3" s="88" t="e">
        <f>'Income &amp; Expenses'!#REF!</f>
        <v>#REF!</v>
      </c>
      <c r="D3" s="3"/>
      <c r="E3" s="3"/>
      <c r="F3" s="3"/>
      <c r="G3" s="3"/>
      <c r="H3" s="3"/>
      <c r="I3" s="3"/>
      <c r="J3" s="3"/>
      <c r="K3" s="3"/>
      <c r="L3" s="3"/>
    </row>
    <row r="4" spans="1:12" x14ac:dyDescent="0.2">
      <c r="A4" s="83" t="s">
        <v>84</v>
      </c>
      <c r="B4" s="84">
        <f>'Survivor Needs'!C12</f>
        <v>0.02</v>
      </c>
      <c r="C4" s="84">
        <f>'Survivor Needs'!E12</f>
        <v>0.02</v>
      </c>
      <c r="D4" s="3"/>
      <c r="E4" s="3"/>
      <c r="F4" s="3"/>
      <c r="G4" s="3"/>
      <c r="H4" s="3"/>
      <c r="I4" s="3"/>
      <c r="J4" s="3"/>
      <c r="K4" s="3"/>
      <c r="L4" s="3"/>
    </row>
    <row r="5" spans="1:12" x14ac:dyDescent="0.2">
      <c r="A5" s="83" t="s">
        <v>85</v>
      </c>
      <c r="B5" s="84">
        <v>7.0000000000000007E-2</v>
      </c>
      <c r="C5" s="84">
        <v>7.0000000000000007E-2</v>
      </c>
      <c r="D5" s="3"/>
      <c r="E5" s="3"/>
      <c r="F5" s="3"/>
      <c r="G5" s="3"/>
      <c r="H5" s="3"/>
      <c r="I5" s="3"/>
      <c r="J5" s="3"/>
      <c r="K5" s="3"/>
      <c r="L5" s="3"/>
    </row>
    <row r="6" spans="1:12" x14ac:dyDescent="0.2">
      <c r="A6" s="83" t="s">
        <v>118</v>
      </c>
      <c r="B6" s="203">
        <v>3500</v>
      </c>
      <c r="C6" s="203">
        <v>3000</v>
      </c>
      <c r="D6" s="3"/>
      <c r="E6" s="3"/>
      <c r="F6" s="3"/>
      <c r="G6" s="3"/>
      <c r="H6" s="3"/>
      <c r="I6" s="3"/>
      <c r="J6" s="3"/>
      <c r="K6" s="3"/>
      <c r="L6" s="3"/>
    </row>
    <row r="7" spans="1:12" x14ac:dyDescent="0.2">
      <c r="A7" s="83" t="s">
        <v>116</v>
      </c>
      <c r="B7" s="85">
        <v>90</v>
      </c>
      <c r="C7" s="85">
        <v>90</v>
      </c>
      <c r="D7" s="3"/>
      <c r="E7" s="3"/>
      <c r="F7" s="3"/>
      <c r="G7" s="3"/>
      <c r="H7" s="3"/>
      <c r="I7" s="3"/>
      <c r="J7" s="3"/>
      <c r="K7" s="3"/>
      <c r="L7" s="3"/>
    </row>
    <row r="8" spans="1:12" x14ac:dyDescent="0.2">
      <c r="A8" s="83"/>
      <c r="B8" s="82"/>
      <c r="C8" s="8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">
      <c r="A9" s="79" t="s">
        <v>159</v>
      </c>
      <c r="B9" s="80" t="str">
        <f>'Pension Benefits'!B1</f>
        <v>John</v>
      </c>
      <c r="C9" s="80" t="str">
        <f>'Pension Benefits'!C1</f>
        <v>Jane</v>
      </c>
      <c r="D9" s="3"/>
      <c r="E9" s="3"/>
      <c r="F9" s="3"/>
      <c r="G9" s="3"/>
      <c r="H9" s="3"/>
      <c r="I9" s="3"/>
      <c r="J9" s="3"/>
      <c r="K9" s="3"/>
      <c r="L9" s="3"/>
    </row>
    <row r="10" spans="1:12" x14ac:dyDescent="0.2">
      <c r="A10" s="83" t="s">
        <v>292</v>
      </c>
      <c r="B10" s="86">
        <v>591.21</v>
      </c>
      <c r="C10" s="86">
        <v>591.21</v>
      </c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">
      <c r="A11" s="83" t="s">
        <v>117</v>
      </c>
      <c r="B11" s="87">
        <v>487.54</v>
      </c>
      <c r="C11" s="87">
        <v>487.54</v>
      </c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">
      <c r="A12" s="83" t="s">
        <v>119</v>
      </c>
      <c r="B12" s="88">
        <f>SUM(B10:B11)</f>
        <v>1078.75</v>
      </c>
      <c r="C12" s="88">
        <f>SUM(C10:C11)</f>
        <v>1078.75</v>
      </c>
      <c r="D12" s="3"/>
      <c r="E12" s="3"/>
      <c r="F12" s="3"/>
      <c r="G12" s="3"/>
      <c r="H12" s="3"/>
      <c r="I12" s="3"/>
      <c r="J12" s="3"/>
      <c r="K12" s="3"/>
      <c r="L12" s="3"/>
    </row>
    <row r="13" spans="1:12" ht="15" x14ac:dyDescent="0.35">
      <c r="A13" s="83" t="s">
        <v>157</v>
      </c>
      <c r="B13" s="89">
        <v>2639.24</v>
      </c>
      <c r="C13" s="89">
        <v>2014.03</v>
      </c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">
      <c r="A14" s="90" t="s">
        <v>158</v>
      </c>
      <c r="B14" s="91">
        <f>SUM(B12:B13)</f>
        <v>3717.99</v>
      </c>
      <c r="C14" s="91">
        <f>SUM(C12:C13)</f>
        <v>3092.7799999999997</v>
      </c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">
      <c r="A15" s="81"/>
      <c r="B15" s="82"/>
      <c r="C15" s="82"/>
      <c r="D15" s="3"/>
      <c r="E15" s="3"/>
      <c r="F15" s="3"/>
      <c r="G15" s="3"/>
      <c r="H15" s="3"/>
      <c r="I15" s="3"/>
      <c r="J15" s="3"/>
      <c r="K15" s="3"/>
      <c r="L15" s="3"/>
    </row>
    <row r="16" spans="1:12" x14ac:dyDescent="0.2">
      <c r="A16" s="90"/>
      <c r="B16" s="92"/>
      <c r="C16" s="92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2">
      <c r="A17" s="83"/>
      <c r="B17" s="82"/>
      <c r="C17" s="83"/>
      <c r="D17" s="3"/>
      <c r="E17" s="3"/>
      <c r="F17" s="3"/>
      <c r="G17" s="3"/>
      <c r="H17" s="3"/>
      <c r="I17" s="3"/>
      <c r="J17" s="3"/>
      <c r="K17" s="3"/>
      <c r="L17" s="3"/>
    </row>
    <row r="18" spans="1:12" x14ac:dyDescent="0.2">
      <c r="A18" s="3"/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x14ac:dyDescent="0.2">
      <c r="A19" s="3"/>
      <c r="B19" s="4"/>
      <c r="C19" s="3"/>
      <c r="D19" s="3"/>
      <c r="E19" s="3"/>
      <c r="F19" s="3"/>
      <c r="G19" s="3"/>
      <c r="H19" s="3"/>
      <c r="I19" s="3"/>
      <c r="J19" s="3"/>
      <c r="K19" s="3"/>
      <c r="L19" s="3"/>
    </row>
    <row r="20" spans="1:12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</row>
    <row r="21" spans="1:12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</row>
    <row r="23" spans="1:12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</row>
    <row r="24" spans="1:1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</row>
    <row r="27" spans="1:12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12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29" spans="1:12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</row>
    <row r="32" spans="1:12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1:12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</row>
    <row r="34" spans="1:12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22</vt:i4>
      </vt:variant>
    </vt:vector>
  </HeadingPairs>
  <TitlesOfParts>
    <vt:vector size="22" baseType="lpstr">
      <vt:lpstr>Contents</vt:lpstr>
      <vt:lpstr>Personal Information</vt:lpstr>
      <vt:lpstr>Balance Sheet</vt:lpstr>
      <vt:lpstr>Monthly Budget</vt:lpstr>
      <vt:lpstr>Income &amp; Expenses</vt:lpstr>
      <vt:lpstr>Timeline</vt:lpstr>
      <vt:lpstr>Government Benefits</vt:lpstr>
      <vt:lpstr>Pensions</vt:lpstr>
      <vt:lpstr>Pension Benefits</vt:lpstr>
      <vt:lpstr>Survivor Needs</vt:lpstr>
      <vt:lpstr>Retirement Planning</vt:lpstr>
      <vt:lpstr>Disability Needs</vt:lpstr>
      <vt:lpstr>Estate Planning</vt:lpstr>
      <vt:lpstr>Mortgage</vt:lpstr>
      <vt:lpstr>Open Accounts</vt:lpstr>
      <vt:lpstr>Inflation</vt:lpstr>
      <vt:lpstr>Investment Planning</vt:lpstr>
      <vt:lpstr>Projected Savings</vt:lpstr>
      <vt:lpstr>Savings Enhanced</vt:lpstr>
      <vt:lpstr>Asset Allocation - Jane</vt:lpstr>
      <vt:lpstr>Jane - Retirement Income</vt:lpstr>
      <vt:lpstr>Back Cover</vt:lpstr>
    </vt:vector>
  </TitlesOfParts>
  <Company>Monymap Financial Services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C. Murphy</dc:creator>
  <cp:lastModifiedBy>John C Murphy</cp:lastModifiedBy>
  <cp:lastPrinted>2006-08-31T18:43:25Z</cp:lastPrinted>
  <dcterms:created xsi:type="dcterms:W3CDTF">2000-09-19T18:50:48Z</dcterms:created>
  <dcterms:modified xsi:type="dcterms:W3CDTF">2014-09-22T19:21:20Z</dcterms:modified>
</cp:coreProperties>
</file>